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MEG_ZB" sheetId="1" r:id="rId1"/>
    <sheet name="MEG_ZU" sheetId="2" r:id="rId2"/>
    <sheet name="suma" sheetId="3" r:id="rId3"/>
  </sheets>
  <definedNames>
    <definedName name="_xlnm._FilterDatabase" localSheetId="0" hidden="1">MEG_ZB!$A$1:$D$24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483" i="2"/>
  <c r="M483"/>
  <c r="L483"/>
  <c r="K483"/>
  <c r="J483"/>
  <c r="I483"/>
  <c r="H483"/>
  <c r="G483"/>
  <c r="F483"/>
  <c r="E483"/>
  <c r="D478"/>
  <c r="D477"/>
  <c r="D470"/>
  <c r="D469"/>
  <c r="D468"/>
  <c r="D467"/>
  <c r="D466"/>
  <c r="D465"/>
  <c r="D463"/>
  <c r="D461"/>
  <c r="D460"/>
  <c r="D459"/>
  <c r="D458"/>
  <c r="D457"/>
  <c r="D456"/>
  <c r="D455"/>
  <c r="D454"/>
  <c r="D453"/>
  <c r="D452"/>
  <c r="D450"/>
  <c r="D449"/>
  <c r="D448"/>
  <c r="D446"/>
  <c r="D445"/>
  <c r="D444"/>
  <c r="D443"/>
  <c r="D441"/>
  <c r="D440"/>
  <c r="D439"/>
  <c r="D438"/>
  <c r="D437"/>
  <c r="D436"/>
  <c r="D434"/>
  <c r="D433"/>
  <c r="D431"/>
  <c r="D430"/>
  <c r="D428"/>
  <c r="D427"/>
  <c r="D426"/>
  <c r="D425"/>
  <c r="D424"/>
  <c r="D423"/>
  <c r="D422"/>
  <c r="D421"/>
  <c r="D420"/>
  <c r="D419"/>
  <c r="D418"/>
  <c r="D417"/>
  <c r="D406"/>
  <c r="D405"/>
  <c r="D404"/>
  <c r="D402"/>
  <c r="D401"/>
  <c r="D391"/>
  <c r="D390"/>
  <c r="D375"/>
  <c r="D374"/>
  <c r="D373"/>
  <c r="D372"/>
  <c r="D371"/>
  <c r="D368"/>
  <c r="D366"/>
  <c r="D364"/>
  <c r="D363"/>
  <c r="D362"/>
  <c r="D360"/>
  <c r="D359"/>
  <c r="D356"/>
  <c r="D355"/>
  <c r="D352"/>
  <c r="D350"/>
  <c r="D340"/>
  <c r="D339"/>
  <c r="D338"/>
  <c r="D337"/>
  <c r="D336"/>
  <c r="D335"/>
  <c r="D331"/>
  <c r="D330"/>
  <c r="D329"/>
  <c r="D328"/>
  <c r="D327"/>
  <c r="D326"/>
  <c r="D325"/>
  <c r="D324"/>
  <c r="D317"/>
  <c r="D315"/>
  <c r="D314"/>
  <c r="D313"/>
  <c r="D312"/>
  <c r="D308"/>
  <c r="D306"/>
  <c r="D302"/>
  <c r="D300"/>
  <c r="D299"/>
  <c r="D298"/>
  <c r="D297"/>
  <c r="D296"/>
  <c r="D295"/>
  <c r="D294"/>
  <c r="D293"/>
  <c r="D281"/>
  <c r="D279"/>
  <c r="D278"/>
  <c r="D277"/>
  <c r="D276"/>
  <c r="D269"/>
  <c r="D268"/>
  <c r="D267"/>
  <c r="D238"/>
  <c r="D230"/>
  <c r="D223"/>
  <c r="D215"/>
  <c r="D204"/>
  <c r="D201"/>
  <c r="D199"/>
  <c r="D197"/>
  <c r="D180"/>
  <c r="D177"/>
  <c r="D176"/>
  <c r="D164"/>
  <c r="D163"/>
  <c r="D158"/>
  <c r="D157"/>
  <c r="D156"/>
  <c r="D155"/>
  <c r="D135"/>
  <c r="D134"/>
  <c r="D108"/>
  <c r="D102"/>
  <c r="D100"/>
  <c r="D99"/>
  <c r="D98"/>
  <c r="D94"/>
  <c r="D93"/>
  <c r="D91"/>
  <c r="D90"/>
  <c r="D89"/>
  <c r="D88"/>
  <c r="D85"/>
  <c r="D82"/>
  <c r="D81"/>
  <c r="D77"/>
  <c r="D75"/>
  <c r="D74"/>
  <c r="D73"/>
  <c r="D71"/>
  <c r="D37"/>
  <c r="D36"/>
  <c r="D34"/>
  <c r="D33"/>
  <c r="D32"/>
  <c r="D28"/>
  <c r="D27"/>
  <c r="D26"/>
  <c r="D25"/>
  <c r="D24"/>
  <c r="D483" s="1"/>
  <c r="P483" s="1"/>
  <c r="I408" i="1"/>
  <c r="H408"/>
  <c r="E408"/>
  <c r="G407"/>
  <c r="F407"/>
  <c r="F408" s="1"/>
  <c r="G223"/>
  <c r="G408" s="1"/>
</calcChain>
</file>

<file path=xl/sharedStrings.xml><?xml version="1.0" encoding="utf-8"?>
<sst xmlns="http://schemas.openxmlformats.org/spreadsheetml/2006/main" count="2072" uniqueCount="1494">
  <si>
    <t>Lp.</t>
  </si>
  <si>
    <t>Id materiału zasobu</t>
  </si>
  <si>
    <t>Nazwa materiału zasobu</t>
  </si>
  <si>
    <t>Uwagi</t>
  </si>
  <si>
    <t>A4</t>
  </si>
  <si>
    <t>A3</t>
  </si>
  <si>
    <t>A2</t>
  </si>
  <si>
    <t>A1</t>
  </si>
  <si>
    <t>zwrotki</t>
  </si>
  <si>
    <t>13640-kerg 2092/2000</t>
  </si>
  <si>
    <t>ZB tom I (protokół z ustalenia granic,szkice polowe,zszywka do operatu,transformacja wsp.pkt.osnowy,transformacja pkt.załamania granic,wykaz zmian bud.,zgłoszenie,sprawozdanie tech.,protokól kontroli,protrokół przekazania)</t>
  </si>
  <si>
    <t>A4-101, A3-24</t>
  </si>
  <si>
    <t>ZB tom III-4 (rejestr gruntów,akt notarialny,decyzja,postanwienie)</t>
  </si>
  <si>
    <t>A4-63</t>
  </si>
  <si>
    <t>ZB tom II obr.292,293,294 (obliczenie powierzchni działek,szkice polowe,rozliczenie konturów klasyfikacji,obliczenie wsp.pkt.załamania granic,szkice do obliczeń)</t>
  </si>
  <si>
    <t>A4-184, A2-1, A1-1</t>
  </si>
  <si>
    <t>ZP tom VI (mapa wywiadu terenowego,mapa wyłączeń gruntów z upraw rolnych i leśnych)</t>
  </si>
  <si>
    <t>A4-2, A1-13</t>
  </si>
  <si>
    <t>ZB tom III (protokół z ustalenia stanu władania sporządzony na podstawie rejestru ewidencji gruntów,zwrotne poświadczenia odbioru,zawiadomienia.</t>
  </si>
  <si>
    <t>A4-689, A3-9, zwrotki-685</t>
  </si>
  <si>
    <t>ZB tom IV (skorwidz właścicieli,skorowidz działek</t>
  </si>
  <si>
    <t>A4-74</t>
  </si>
  <si>
    <t>ZB tom V (zwrotne poświadczenia odbioru,zawiadomienia</t>
  </si>
  <si>
    <t>zwrotki-579</t>
  </si>
  <si>
    <t>ZP (mapa wywiadu terenowego,mapa wyłączeń gruntów z upraw rolnych i leśnych,protokół z kontroli wykonania operatu,protokół z okazania moder.ew.gruntów)</t>
  </si>
  <si>
    <t>A4-12, A1-16</t>
  </si>
  <si>
    <t>ZB tom III-1(zwrotne poświadczenia odbioru,zawiadomienia)</t>
  </si>
  <si>
    <t>zwrotki-559</t>
  </si>
  <si>
    <t>ZB tom II obr.290,291,295 (zestawienie konturów,obliczenie pow.działek,pomiar uzupełniający budynków,obliczenie pow.obrębu</t>
  </si>
  <si>
    <t>A4-239</t>
  </si>
  <si>
    <t>ZB obręb 291 (skorowidz działek,rejestr,ewidencji budynków,skorowidz właścicieli,kartoteka budynków)</t>
  </si>
  <si>
    <t>A4-291</t>
  </si>
  <si>
    <t>Szkice polowe z pomiaru budynków</t>
  </si>
  <si>
    <t>A4-116</t>
  </si>
  <si>
    <t>ZB obręb 295 (rejestr ew.gruntów,skorowidz działek,rejestr ew.budynków,skorowidz właścicieli)</t>
  </si>
  <si>
    <t xml:space="preserve">A4-148 </t>
  </si>
  <si>
    <t>13641-kerg 2100/2000</t>
  </si>
  <si>
    <t>ZB tom I (zestawienie porównawcze pow.,szkice do obliczeń granic,szkice do obliczeń budynków,zestawienie pow.użytków gruntowych,zestawienie porównawcze pow.,skorowidz właścicieli,skorowidz działek,zgłoszenie pracy,sprawozdanie tech. z okazania modernizacji,sprawozdanie tech.)</t>
  </si>
  <si>
    <t>A4-276, A3-4</t>
  </si>
  <si>
    <t>ZP obręb 338,347,367,370,371,373 (mapy wywiadu terenowego)</t>
  </si>
  <si>
    <t>A1-17, A3-1</t>
  </si>
  <si>
    <t>ZB tom II (protokół z ustalenia danych osobowych,zwrotne poświadczenia odbioru zawiadomień,rejestr budynków)</t>
  </si>
  <si>
    <t>A4-291, A3-24, zwrotki-499</t>
  </si>
  <si>
    <t>13642-kerg 2045/2000</t>
  </si>
  <si>
    <t>ZB tom I (wykaz zmian gruntowych,protokoły graniczne,szkice polowe,obliczenia wsp.pkt.,obliczenie pow.działek,zestawienie powierzchni</t>
  </si>
  <si>
    <t>A4-537, A3-12</t>
  </si>
  <si>
    <t>ZB tom IV (badania kw,nakładka stanu prawnego,zgłoszenie pracy,dziennik robót geod.,sprawodanie tech.)</t>
  </si>
  <si>
    <t>A4-382, A1-4</t>
  </si>
  <si>
    <t>ZP obręb 334,335,336,337 (protokół kontroli,materiały z ODGiK,mapy wywiadu)</t>
  </si>
  <si>
    <t>A4-30, A2-1, A1-17</t>
  </si>
  <si>
    <t>(wykaz wsp.pkt.granicznych,wykaz właścicieli,protokół odbioru,mapa glebowo rolnicza)</t>
  </si>
  <si>
    <t>A4-223, A3-2</t>
  </si>
  <si>
    <t>(obliczenie pow.działek)</t>
  </si>
  <si>
    <t>A4-231</t>
  </si>
  <si>
    <t>ZB tom III (materiały do zmiany granic obrębów,protokół  ustalenia danych osobowych,zwrotne potw.obioru</t>
  </si>
  <si>
    <t>A4-16, A3-13, A1-5, zwrotki-391</t>
  </si>
  <si>
    <t>13833-kerg 1852/2001</t>
  </si>
  <si>
    <t>ZP(mapa wywiadu,wniosek,protokół kontroli,zgłoszenie pracy,sprawozdanie techniczne,szkice,protokół przekazania,płyta,dyskietka)</t>
  </si>
  <si>
    <t>A4-39, A1-29</t>
  </si>
  <si>
    <t>13834-kerg 1635/2001</t>
  </si>
  <si>
    <t>ZP obręb: 374,375,366,368,369,372,406,394,395,396,407,392,393 (mapa porównania z terenem)</t>
  </si>
  <si>
    <t>A1-27</t>
  </si>
  <si>
    <t>ZB obręb: 374,375,366,368,369,372,406,394,395,396,407,392,393 (wykaz zmian danych ew.działk i budynku,protokół przekazania,szkce,zgłoszenie,mapa ew.,sprawozdanie techniczne,dane geodezyjne)</t>
  </si>
  <si>
    <t>A4-82, A3-1</t>
  </si>
  <si>
    <t>Szkice polowe (szkice polowe)</t>
  </si>
  <si>
    <t>A4-52</t>
  </si>
  <si>
    <t>13835-kerg 1854/2001</t>
  </si>
  <si>
    <t>Mapy wywiadu terenowego (mapy wywiadu,zgłoszenie,dane geodezyjne)</t>
  </si>
  <si>
    <t>A4-30, A3-1, A2-5, A1-23</t>
  </si>
  <si>
    <t>13836 kerg-1853/2001</t>
  </si>
  <si>
    <t>Operat pomiarowy obr.Zagajnik-Mapy wywiadu terenowego (mapa wywiadu terenowego)</t>
  </si>
  <si>
    <t>A4-2, A1-3</t>
  </si>
  <si>
    <t>Operat pomiarowy obr.Zagajnik-Założenie kartoteki danych ew. i opisowych bud. I lokali (protokół odbioru,protokół kontroli,wniosek)</t>
  </si>
  <si>
    <t>A4-5</t>
  </si>
  <si>
    <t>Operat pomiarowy obr.Rząsawa-Mapy wywiadu terenowego (mapa wywiadu terenowego)</t>
  </si>
  <si>
    <t>A1-20</t>
  </si>
  <si>
    <t>13837 kerg-1636/2001</t>
  </si>
  <si>
    <t>ZP Opracowanie mapy ewidencyjnej w systemie terrabit (mapy ewidencyjne,protokół kntroli,zgłoszenie,sprawozdanie techniczne,płyta)</t>
  </si>
  <si>
    <t>A4-5, A1-15</t>
  </si>
  <si>
    <t>14408 kerg-1853/2002</t>
  </si>
  <si>
    <t>ZB Pomiar budynków (szkice zamierzenia budynków)</t>
  </si>
  <si>
    <t>Kartoteka budynków obr.: 310,311,312,333,352,353,354,362,364,365,397,403,404,405,408,418,420,22,423 (kartoteka budynków)</t>
  </si>
  <si>
    <t>A4-232</t>
  </si>
  <si>
    <t>Wykaz działek,wykaz pkjt.granicznych,raport niespójności działek obr.418,420,422,423 (sprawozdanie techniczne,Wykaz działek,wykaz pkjt.granicznych,raport niespójności działek)</t>
  </si>
  <si>
    <t>A4-182</t>
  </si>
  <si>
    <t>Wykaz działek,wykaz pkjt.granicznych,raport niespójności działek obr.310-312,333,353-354,362-365,397-405,408 (Wykaz działek,wykaz pkjt.granicznych,raport niespójności działek,protokół kontroli)</t>
  </si>
  <si>
    <t>A4-166</t>
  </si>
  <si>
    <t>Modernizacja ew.gr.i budynków-Wykazy zmian gruntowych obr.310,311,312,333,352,353,354,362,363,364,365,401,402,403,404,405,408 (wykazy zmian gruntowych)</t>
  </si>
  <si>
    <t>A4-57</t>
  </si>
  <si>
    <t>Modernizacja ew.gr.i budynków-Wykazy zmian gruntowych obr. Brzeziny Małe (wykazy zmian gruntowych)</t>
  </si>
  <si>
    <t>A4-41</t>
  </si>
  <si>
    <t>Rejestry gruntów.Skorowidz właścicieli i władających-Tereny niezabudowane obr.397,398,399,400,401,402,403,404,405,408 (skorowidz właścicieli i władających,mapa ewidencyjna)</t>
  </si>
  <si>
    <t>A4-205, A1-5</t>
  </si>
  <si>
    <t>ZP Mapy wywiadu terenowego-511.443 (ZP mapy wywiadu terenowego)</t>
  </si>
  <si>
    <t>A3-1, A1-15</t>
  </si>
  <si>
    <t>ZP Mapy wywiadu terenowego-511.441, 511.444 (ZP mapy wywiadu terenowego 511.441,511.444)</t>
  </si>
  <si>
    <t>A2-4, A1-22</t>
  </si>
  <si>
    <t>Rejestry gruntów-tereny niezabudowane obr.422,423 (skorowidz właścicieli i władających,rejestr ewidencji gruntów)</t>
  </si>
  <si>
    <t>A4-307</t>
  </si>
  <si>
    <t>Rejestry gruntów.Skorowidz właścicieli i władających-Tereny niezabudowane obr.310,311,312,333,352,354,362,363,364,365 (skorowidz właścicieli i władających,rejestr ewidencji gruntów)</t>
  </si>
  <si>
    <t>A4-295</t>
  </si>
  <si>
    <t>Wykazy zmian gruntowych obręb 418 (wykaz zmian gruntowych)</t>
  </si>
  <si>
    <t>A4-44</t>
  </si>
  <si>
    <t>Wykazy zmian gruntowych obręb 423 (wykaz zmian gruntowych)</t>
  </si>
  <si>
    <t>A4-30</t>
  </si>
  <si>
    <t>Wykazy zmian gruntowych obręb 422 (wykaz zmian gruntowych)</t>
  </si>
  <si>
    <t>A4-65</t>
  </si>
  <si>
    <t>ZB Zwrotne poświadczenia odbioru zawiadomień o wyłożeniu projektu operatu obr.418,420,422,423</t>
  </si>
  <si>
    <t>zwrotki-470</t>
  </si>
  <si>
    <t>ZB Zwrotne poświadczenia odbioru zawiadomień o wyłożeniu projektu operatu obr.310-312,333,352-354,362-365,397-405,408</t>
  </si>
  <si>
    <t>zwrotki-1017</t>
  </si>
  <si>
    <t>Rejestry gruntów-tereny niezabudowane obr.420,418 (skorowidz właścicieli i władających,rejestr ewidencji gruntów)</t>
  </si>
  <si>
    <t>A4-246</t>
  </si>
  <si>
    <t>ZP Mapy wywiadu terenowego-511.442 (ZP mapy wywiadu terenowego 511.442)</t>
  </si>
  <si>
    <t>A1-43</t>
  </si>
  <si>
    <t>14424 kerg-1854/2002</t>
  </si>
  <si>
    <t xml:space="preserve">ZB zwrotne poświadczenia odbioru zawiadomień </t>
  </si>
  <si>
    <t>zwrotki-682</t>
  </si>
  <si>
    <t>ZP Mapy wywiadu terenowego 511.423,511.441</t>
  </si>
  <si>
    <t>A1-34</t>
  </si>
  <si>
    <t>Wykazy zmian gruntowych obr.425</t>
  </si>
  <si>
    <t>A4-108</t>
  </si>
  <si>
    <t xml:space="preserve">ZB Pomiar budynków </t>
  </si>
  <si>
    <t>A4-143</t>
  </si>
  <si>
    <t>Skorowidz właścicieli i władających. Rejestr ewidencji gruntów -tereny niezabudowane obr.425</t>
  </si>
  <si>
    <t>A4-243</t>
  </si>
  <si>
    <t>Skorowidz właścicieli i władających. Rejestr ewidencji gruntów -tereny niezabudowane obr.432</t>
  </si>
  <si>
    <t>A4-225</t>
  </si>
  <si>
    <t>Kartoteka budynków obr.425,432</t>
  </si>
  <si>
    <t>A4-131</t>
  </si>
  <si>
    <t>Wykaz działek,wykaz pkjt.granicznych,raport niespójności działek obr.425,432</t>
  </si>
  <si>
    <t>A4-181</t>
  </si>
  <si>
    <t>Arkusze spisowe budybków i lokali.Obręb Kawodrza Górna Tom I (mapy numeracji budynków,analiza części opisowej i graficznej dotycząbudynków)</t>
  </si>
  <si>
    <t>A4-5, A1-22</t>
  </si>
  <si>
    <t>14425 kerg-2129/2002</t>
  </si>
  <si>
    <t>ZB Modernizacja ewidencji gruntów i założenie ewidencji budynków i lokali obr.416 (protokół rozbieżności,wykaz wsp.pkt.gr.,protokół wyłożenia projektu operatu,wstępny wykaz podmiotów oraz innych osób…,zwrotki,mapa numeracji porządkowej)</t>
  </si>
  <si>
    <t>A1-1, A3-1, A4-26, zwrotki-20</t>
  </si>
  <si>
    <t>ZB Modernizacja ewidencji gruntów i założenie ewidencji budynków i lokali obr.301 (protokół rozbieżności,wykaz wsp.pkt.gr.,protokół wyłożenia projektu operatu,wstępny wykaz podmiotów oraz innych osób…,zwrotki,mapa numeracji porządkowej)</t>
  </si>
  <si>
    <t>A1-1, A3-1, A4-62, zwrotki-57</t>
  </si>
  <si>
    <t>ZB Modernizacja ewidencji gruntów i założenie ewidencji budynków i lokali obr.415 (protokół rozbieżności,wykaz wsp.pkt.gr.,protokół wyłożenia projektu operatu,wstępny wykaz podmiotów oraz innych osób…,zwrotki,mapa numeracji porządkowej)</t>
  </si>
  <si>
    <t>A1-1, A3-1, A4-36, zwrotki-29</t>
  </si>
  <si>
    <t>ZB Modernizacja ewidencji gruntów i założenie ewidencji budynków i lokali obr.414 (protokół rozbieżności,wykaz wsp.pkt.gr.,protokół wyłożenia projektu operatu,wstępny wykaz podmiotów oraz innych osób…,zwrotki,mapa numeracji porządkowej)</t>
  </si>
  <si>
    <t>A1-1, A3-1, A4-39, zwrotki-39</t>
  </si>
  <si>
    <t>ZB Modernizacja ewidencji gruntów i budynków obr.417 (wykaz zmian gruntowych,rozliczenie użytków,wstępny wykaz podmiotów oraz innych osób władających ewid.gruntów,mapa numeracji porządkowej,porównanie ewidencyjnej i numerycznej pow. działek,zwrotki)</t>
  </si>
  <si>
    <t>A1-1, A3-1, A4-18, zwrotki-32</t>
  </si>
  <si>
    <t>ZB Modernizacja ewidencji gruntów i budynków obr.410 (wykaz zmian gruntowych,rozliczenie użytków,wstępny wykaz podmiotów oraz innych osób władających ewid.gruntów,mapa numeracji porządkowej,porównanie ewidencyjnej i numerycznej pow. działek,zwrotki)</t>
  </si>
  <si>
    <t>A1-1, A3-1, A4-34, zwrotki-44</t>
  </si>
  <si>
    <t>ZB Modernizacja ewidencji gruntów i budynków obr.413 (wykaz zmian gruntowych,rozliczenie użytków,wstępny wykaz podmiotów oraz innych osób władających ewid.gruntów,mapa numeracji porządkowej,porównanie ewidencyjnej i numerycznej pow. działek,zwrotki)</t>
  </si>
  <si>
    <t>A1-1, A3-1, A4-16, zwrotki-34</t>
  </si>
  <si>
    <t>ZB Modernizacja ewidencji gruntów i budynków obr.411,412 (wykaz zmian gruntowych,rozliczenie użytków,wstępny wykaz podmiotów oraz innych osób władających ewid.gruntów,mapa numeracji porządkowej,porównanie ewidencyjnej i numerycznej pow. działek,zwrotki)</t>
  </si>
  <si>
    <t>A1-2, A3-2, A4-33, zwrotki-39</t>
  </si>
  <si>
    <t>ZB Modernizacja ewidencji gruntów i budynków obr.298 (wykaz zmian gruntowych,rozliczenie użytków,wstępny wykaz podmiotów oraz innych osób władających ewid.gruntów,mapa numeracji porządkowej,porównanie ewidencyjnej i numerycznej pow. działek,zwrotki)</t>
  </si>
  <si>
    <t>A1-1, A3-1, A4-96, zwrotki-134</t>
  </si>
  <si>
    <t>ZB Tom II obr.289 (protokół wyłożenia projektu operatu,protokół rozbieżności porównania działek po modernizacj,wykaz wsp. pkt. granicznych,wstępny wykaz podmiotów oraz innych osób władających w ew.gr.,dane geodezyjne,mapa ew.,mapa numeracji porządkowej)</t>
  </si>
  <si>
    <t>A1-1, A3-1, A4-276, zwrotki-417</t>
  </si>
  <si>
    <t>Mapy ewidencyjne gruntów i budynków przedstawione do wyłożenia obiekt 4 (mapy uzgodnienia numeracji porządkowej i nazewnictwa ulic i placów)</t>
  </si>
  <si>
    <t>A1-38</t>
  </si>
  <si>
    <t>Mapy uzgodnienia numeracji porządkowej i nazewnictwa ulic i placów obiekt 4</t>
  </si>
  <si>
    <t>A1-39</t>
  </si>
  <si>
    <t>Zwrotne poświadczenia zawiadomień o wyłożeniu projektu operatu -1- (alfabetyczny spis osób zawiadomionych,zwrotki)</t>
  </si>
  <si>
    <t>A4-19, A1-742</t>
  </si>
  <si>
    <t>Zwrotne poświadczenia zawiadomień o wyłożeniu projektu operatu -2- (zwrotki)</t>
  </si>
  <si>
    <t>A4-688</t>
  </si>
  <si>
    <t>Zmiana granicy pomiędzy obrębami 337 i 313 (dane geodezyjne)</t>
  </si>
  <si>
    <t>A4-44, A3-7</t>
  </si>
  <si>
    <t>ZB Modernizacja ewidencji gruntów i budynków obr.284 (wykaz zmian gruntowych,rozliczenie użytków,wstępny wykaz podmiotów oraz innych osób władających w ewid.gruntów,mapa numeracji porządkowej,porównanie ewidencyjnej i numerycznej pow. działek,zwrotki)</t>
  </si>
  <si>
    <t>A1-1, A3-1, A4-9 zwrotki-5</t>
  </si>
  <si>
    <t>ZB obr.299 (protokół wyłożenia projektu operatu,protokół rozbieżności porównania działek po modernizacj,wykaz wsp. pkt. granicznych,wstępny wykaz podmiotów oraz innych osób władających w ewidencji gruntów,mapa ew.,mapa numeracji porządkowej,zwrotki)</t>
  </si>
  <si>
    <t>A1-1, A3-1, A4-60 zwrotki-71</t>
  </si>
  <si>
    <t>ZB obr.300 (protokół wyłożenia projektu operatu,protokół rozbieżności porównania działek po modernizacj,wykaz wsp. pkt. granicznych,wstępny wykaz podmiotów oraz innych osób władających w ewidencji gruntów,mapa ew.,mapa numeracji porządkowej,zwrotki)</t>
  </si>
  <si>
    <t>A1-1, A3-1, A4-29 zwrotki-34</t>
  </si>
  <si>
    <t>ZB - 511.441; 511.423; 511.424; 511.442 (szkice polowe,dane geodezyjne,dziennik wcięć z wyrównaniem i tachimetri</t>
  </si>
  <si>
    <t>A4-226</t>
  </si>
  <si>
    <t xml:space="preserve">ZP Mapy wuwiadu terenowego </t>
  </si>
  <si>
    <t>A1-13</t>
  </si>
  <si>
    <t>ZB Modernizacja ewidencji gruntów i budynków obr.280 (wykaz zmian gruntowych,rozliczenie użytków,wstępny wykaz podmiotów oraz innych osób władających w ewid.gruntów,mapa numeracji porządkowej,porównanie ewidencyjnej i numerycznej pow. działek)</t>
  </si>
  <si>
    <t>A4-38 ,A3-1, A1-1</t>
  </si>
  <si>
    <t>ZB Zwrotne vpoświadczenia zawiadomień o wyłożeniu projektu operatu obr.280</t>
  </si>
  <si>
    <t>zwrotki-149</t>
  </si>
  <si>
    <t>ZB Szkice zamierzonych budynków-Raport punktów pomierzonych metodą tachimetrii</t>
  </si>
  <si>
    <t>A4-62</t>
  </si>
  <si>
    <t>Modernizacja ewidencji gruntów i budynków-zestawienie zbiorcze porównania powierzchni części ewidencyjnej z częścią analityczną,raporty z analizy rozbieżności porównania numeracji działek i powierzchni części ewidencyjnej z częścią analityczną,protokół kontroli,odpowiedź do protokołu kontroli)</t>
  </si>
  <si>
    <t>A4-140</t>
  </si>
  <si>
    <t>ZB Modernizacja ewidencji gruntów i budynków obr.304 (wykaz zmian gruntowych,rozliczenie użytków,wstępny wykaz podmiotów oraz innych osób władających w ewid.gruntów,mapa numeracji porządkowej,porównanie ewidencyjnej i numerycznej pow. działek,zwrotki,karta roboty,zgłoszenie)</t>
  </si>
  <si>
    <t>A4-47, A3-2; A1-1; zwrotki-279</t>
  </si>
  <si>
    <t>ZB Modernizacja ewidencji gruntów i budynków obr.282 (wykaz zmian gruntowych,rozliczenie użytków,wstępny wykaz podmiotów oraz innych osób władających w ewid.gruntów,mapa numeracji porządkowej,porównanie ewidencyjnej i numerycznej pow. działek,zwrotki)</t>
  </si>
  <si>
    <t>A4-30, A3-1; A1-1; zwrotki-95</t>
  </si>
  <si>
    <t>ZB Modernizacja ewidencji gruntów i budynków obr.283 (wykaz zmian gruntowych,rozliczenie użytków,wstępny wykaz podmiotów oraz innych osób władających w ewid.gruntów,mapa numeracji porządkowej,porównanie ewidencyjnej i numerycznej pow. działek,zwrotki)</t>
  </si>
  <si>
    <t>ZP Mapy wywiadu terenowego Tom II</t>
  </si>
  <si>
    <t>ZP Mapy wywiadu terenowego Tom I (mapy wywiadu,akta postępowania)</t>
  </si>
  <si>
    <t>ZP Mapy wywiadu terenowego Tom III</t>
  </si>
  <si>
    <t>ZB Modernizacja ewidencj gruntów i założenie ewidencji budynków i lokali obr.409 (protokół wyłożenia projektu operatu,protokół rozbieżności porównania działek po modernizacj,wykaz wsp. pkt. granicznych,wstępny wykaz podmiotów oraz innych osób władających w ewidencji gruntów,mapa ew.,mapa numeracji porządkowej,zwrotki)</t>
  </si>
  <si>
    <t>ZB Modernizacja ewidencji gruntów i budynków obr.314 (wykaz zmian gruntowych,rozliczenie użytków,wstępny wykaz podmiotów oraz innych osób władających w ewid.gruntów,mapa ew.,mapa numeracji porządkowej,porównanie ewidencyjnej i numerycznej pow. działek,zwrotki)</t>
  </si>
  <si>
    <t xml:space="preserve">ZB Modernizacja ewidencji gruntów i budynków obr.298 -Zwrotne poświadczenia zawiadomień o wyłożeniu projektu operatu </t>
  </si>
  <si>
    <t>ZB Modernizacja ewidencj gruntów i założenie ewidencji budynków i lokali obr.313 (protokół wyłożenia projektu operatu,protokół rozbieżności porównania działek po modernizacj,wykaz wsp. pkt. granicznych,wstępny wykaz podmiotów oraz innych osób władających w ewidencji gruntów,mapa ew.,mapa numeracji porządkowej,akt notarialny,zwrotki)</t>
  </si>
  <si>
    <t>ZB Modernizacja ewidencji gruntów i budynków obr.281 (wykaz zmian gruntowych,rozliczenie użytków,wstępny wykaz podmiotów oraz innych osób władających w ewid.gruntów,mapa ew.,mapa numeracji porządkowej,porównanie ewidencyjnej i numerycznej pow. działek,zwrotki)</t>
  </si>
  <si>
    <t>Mapy wywiadu z jednoznacznie zidentyfikowanymi budynkami w terenie-Obiekt 4</t>
  </si>
  <si>
    <t>ZB Modernizacja ewidencji gruntów i budynków obr.306 (rozliczenie użytków,wstępny wykaz podmiotów oraz innych osób władających w ewid.gruntów,mapa ewidencyjna,porównanie ewidencyjnej i numerycznej pow. działek)</t>
  </si>
  <si>
    <t>ZB Modernizacja ewidencj gruntów i założenie ewidencji budynków i lokali obr.351 (protokół wyłożenia projektu operatu,protokół rozbieżności porównania działek po modernizacj,wykaz wsp. pkt. granicznych,wstępny wykaz podmiotów oraz innych osób władających w ewidencji gruntów,mapa ew.,mapa numeracji porządkowej,zwrotki)</t>
  </si>
  <si>
    <t>ZB Modernizacja ewidencj gruntów i założenie ewidencji budynków i lokali obr.315 (protokół wyłożenia projektu operatu,protokół rozbieżności porównania działek po modernizacj,wykaz wsp. pkt. granicznych,wstępny wykaz podmiotów oraz innych osób władających w ewidencji gruntów,mapa ew.,mapa numeracji porządkowej,zwrotki)</t>
  </si>
  <si>
    <t>ZB Modernizacja ewidencj gruntów i założenie ewidencji budynków i lokali obr.332 (protokół wyłożenia projektu operatu,protokół rozbieżności porównania działek po modernizacj,wykaz wsp. pkt. granicznych,wstępny wykaz podmiotów oraz innych osób władających w ewidencji gruntów,mapa ew.,mapa numeracji porządkowej,zwrotki)</t>
  </si>
  <si>
    <t>ZB Modernizacja ewidencj gruntów i założenie ewidencji budynków i lokali obr.316 (protokół wyłożenia projektu operatu,protokół rozbieżności porównania działek po modernizacj,wykaz wsp. pkt. granicznych,wstępny wykaz podmiotów oraz innych osób władających w ewidencji gruntów,mapa ew.,mapa numeracji porządkowej,zwrotki,inne dokumenty)</t>
  </si>
  <si>
    <t>14440 kerg-2128/2002</t>
  </si>
  <si>
    <t>Zwrotne poświadczenia zawiadomień o wyłożeniu projektu operatu 3061-3200</t>
  </si>
  <si>
    <t>Zwrotne poświadczenia zawiadomień o wyłożeniu projektu operatu 421-660</t>
  </si>
  <si>
    <t>Zwrotne poświadczenia zawiadomień o wyłożeniu projektu operatu 2141-2340</t>
  </si>
  <si>
    <t>Zwrotne poświadczenia zawiadomień o wyłożeniu projektu operatu 2461-2660</t>
  </si>
  <si>
    <t>ZP Tom IV Mapy wywiadu terenowego</t>
  </si>
  <si>
    <t>Zwrotne poświadczenia zawiadomień o wyłożeniu projektu operatu 1981-2140</t>
  </si>
  <si>
    <t>Zwrotne poświadczenia zawiadomień o wyłożeniu projektu operatu 1580-1860</t>
  </si>
  <si>
    <t>Zwrotne poświadczenia zawiadomień o wyłożeniu projektu operatu 2941-3060</t>
  </si>
  <si>
    <t>Zwrotne poświadczenia zawiadomień o wyłożeniu projektu operatu 2341-2460</t>
  </si>
  <si>
    <t>ZP Tom I Mapy wywiadu terenowego</t>
  </si>
  <si>
    <t>ZP Tom III Mapy wywiadu terenowego</t>
  </si>
  <si>
    <t>Modernizacja ewidencji gruntów i budynków -Wykazy zmian gruntowych</t>
  </si>
  <si>
    <t>ZP (1) (obliczenia,zwroty zawiadomień o wyłożeniu operatu-adresy spoza Częstochowy,zwroty zawiadomień o wyłożeniu operatu-adresy z Częstochowy</t>
  </si>
  <si>
    <t>Zwrotne poświadczenia zawiadomień o wyłożeniu projektu operatu 1461-1580</t>
  </si>
  <si>
    <t>ZP Tom II Mapy wywiadu terenowego</t>
  </si>
  <si>
    <t>ZP Materiały z GODGIK</t>
  </si>
  <si>
    <t>ZU Wykazy zmian gruntowych</t>
  </si>
  <si>
    <t>Zwrotne poświadczenia zawiadomień o wyłożeniu projektu operatu 3341-3461</t>
  </si>
  <si>
    <t>Zwrotne poświadczenia zawiadomień o wyłożeniu projektu operatu 3201-3340</t>
  </si>
  <si>
    <t>Zwrotne poświadczenia zawiadomień o wyłożeniu projektu operatu 2821-2940</t>
  </si>
  <si>
    <t>Zwrotne poświadczenia zawiadomień o wyłożeniu projektu operatu 2661-2820</t>
  </si>
  <si>
    <t>Zwrotne poświadczenia zawiadomień o wyłożeniu projektu operatu 180-273</t>
  </si>
  <si>
    <t>Zwrotne poświadczenia zawiadomień o wyłożeniu projektu operatu 80-179</t>
  </si>
  <si>
    <t>Zwrotne poświadczenia zawiadomień o wyłożeniu projektu operatu 1-79</t>
  </si>
  <si>
    <t>ZP Tom I (Mapy wywiau terenowego)</t>
  </si>
  <si>
    <t>ZU (1) (badania ksiąg wieczystych,szkic osnowy,opisy topograficzne pkt.sytuacyjnego)</t>
  </si>
  <si>
    <t>Zwrotne poświadczenia zawiadomień o wyłożeniu projektu operatu 1861-1980</t>
  </si>
  <si>
    <t>Zwrotne poświadczenia zawiadomień o wyłożeniu projektu operatu 960-1200</t>
  </si>
  <si>
    <t>Zwrotne poświadczenia zawiadomień o wyłożeniu projektu operatu 1200-1460</t>
  </si>
  <si>
    <t>Zwrotne poświadczenia zawiadomień o wyłożeniu projektu operatu 1-160</t>
  </si>
  <si>
    <t>Zwrotne poświadczenia zawiadomień o wyłożeniu projektu operatu 160-420</t>
  </si>
  <si>
    <t>ZB Tom II (dziennik pomiaru pikiet metodą biegunową,dziennik pomiaru kątów i długości,zestawienie wyników,analiza niezgodności części graficznej i opisowej działek,szkice polowe z namierzenia budynków)</t>
  </si>
  <si>
    <t>Zwrotne poświadczenia zawiadomień o wyłożeniu projektu operatu 660-960</t>
  </si>
  <si>
    <t>Zszywka do operatu pomiarowego (wkładka)</t>
  </si>
  <si>
    <t>Arkusze spisowe budynków i lokali obr.297a</t>
  </si>
  <si>
    <t>Arkusze spisowe budynków i lokali obr.297b (arkusze spisowe budynków i lokali,mapa zasadnicza,mapa ewidencyjna)</t>
  </si>
  <si>
    <t>14578 kerg-2194/2003</t>
  </si>
  <si>
    <t>ZB Zwrotne potwierdzenie odbioru obiekt 5 obr.150,184,185,186,187,188,234,235,236,237,238,253,255,256,257,258,278,279</t>
  </si>
  <si>
    <t>ZB Zwrotne potwierdzenie odbioru obiekt 5 obr.108,147,148,149</t>
  </si>
  <si>
    <t xml:space="preserve"> ZB obiekt 5 Mapy z uzgodnień numeracji porządkowej (mapa z uzgodnień numeracji porządkowej,dzienniki wcięć..,szkice polowe,dane geodezyjne)</t>
  </si>
  <si>
    <t>Obliczenie powierzchni działek obiekt 5</t>
  </si>
  <si>
    <t xml:space="preserve"> ZB obiekt 4 Mapy z uzgodnień numeracji porządkowej (mapa z uzgodnień numeracji porządkowej,dzienniki wcięć..,szkice polowe,dane geodezyjne,wykaz  zmian gruntowych,projekt podziału,projekt zmiany granicy obrębu</t>
  </si>
  <si>
    <t>ZB Zwrotne potwierdzenie odbioru obiekt 4  obr.107,151 t.I, tom.II</t>
  </si>
  <si>
    <t>ZP obiekt 5 Mapy porównania z terenem (mapa przeglądowa obrębów ewidencyjnych,warunki techniczne,mapa porównania z terenem</t>
  </si>
  <si>
    <t>ZU obiekt 4 (protokoły badania KW tom I-III)</t>
  </si>
  <si>
    <t>ZB Zwrotne potwierdzenie odbioru obiekt 4 obr.43b,44,74,75,76,77,106</t>
  </si>
  <si>
    <t>ZB Zwrotne potwierdzenie odbioru obiekt 4 obr.151 t.III,179,180</t>
  </si>
  <si>
    <t>ZB Zwrotne potwierdzenie odbioru obiekt 4 obr.181,182,183</t>
  </si>
  <si>
    <t>ZU obiekt 5 (protokoły badania KW ,raporty rozbieżności działek,porównanie powierzchni graficznej i ewidencyjnej budynków,transformacja z pkt z nakładki E do nowej osnowy III klasy,wykazy zmian gruntowych)</t>
  </si>
  <si>
    <t>ZP obiekt 4 Mapy porównania z terenem (mapa przeglądowa obrębów ewidencyjnych,warunki techniczne,mapa porównania z terenem)</t>
  </si>
  <si>
    <t>ZB biekt 4 Zwrotne potwierdzenia odbioru obr. 41a,41b,42a,42b,43a</t>
  </si>
  <si>
    <t>ZU obiekt 4 (raporty rozbieżności działek,porównanie powierzchni graficznej i ewidencyjnej budynków,transformacja z pkt z nakładki E do nowej osnowy III klasy,wykazy zmian gruntowych)</t>
  </si>
  <si>
    <t>14606 kerg-2417/2003</t>
  </si>
  <si>
    <t>Operat geodezyjno-prawny geodezyjna dokjumentacja techniczna Tom I obiekt 2,obr.83 (wykaz zmian gruntowych,wydruk wypisu z rejestru gruntów,wykaz danych podmiotów objętych zakładaniem ewidencji budynków i lokali,kartoteki budynków i lokali,sprawozdanie techniczne,protokół,kopie mapy zasadniczej,zwrotne potwierdzenia o wyłożeniu)</t>
  </si>
  <si>
    <t>Operat geodezyjno-prawny geodezyjna dokjumentacja techniczna Tom XII obiekt 2,obr.165 (wykaz zmian gruntowych,wydruk wypisu z rejestru gruntów,wykaz danych podmiotów objętych zakładaniem ewidencji budynków i lokali,kartoteki budynków i lokali,sprawozdanie techniczne,protokół,kopie mapy zasadniczej,zwrotne potwierdzenia o wyłożeniu,sekcja nr: 511.423.232)</t>
  </si>
  <si>
    <t>Operat geodezyjno-prawny geodezyjna dokjumentacja techniczna Tom XVII obiekt 2,obr.170 (wykaz zmian gruntowych,wydruk wypisu z rejestru gruntów,wykaz danych podmiotów objętych zakładaniem ewidencji budynków i lokali,kartoteki budynków i lokali,sprawozdanie techniczne,protokół,zwrotne potwierdzenia o wyłożeniu,operat pomiarowy sekcja nr: 511.423.1933)</t>
  </si>
  <si>
    <t>Operat geodezyjno-prawny geodezyjna dokjumentacja techniczna Tom XVI obiekt 2,obr.169 (wykaz zmian gruntowych,wydruk wypisu z rejestru gruntów,wykaz danych podmiotów objętych zakładaniem ewidencji budynków i lokali,kartoteki budynków i lokali,sprawozdanie techniczne,protokół,kopie mapy zasadniczej,zwrotne potwierdzenia o wyłożeniu,operat pomiarowy)</t>
  </si>
  <si>
    <t>Operat geodezyjno-prawny geodezyjna dokjumentacja techniczna Tom XVIII obiekt 2,obr.171 (wykaz zmian gruntowych,wydruk wypisu z rejestru gruntów,wykaz danych podmiotów objętych zakładaniem ewidencji budynków i lokali,kartoteki budynków i lokali,sprawozdanie techniczne,protokół,kopie mapy zasadniczej,zwrotne potwierdzenia o wyłożeniu,sekcja nr: 511.423.2431)</t>
  </si>
  <si>
    <t>Operat geodezyjno-prawny geodezyjna dokjumentacja techniczna Tom IX obiekt 7,obr.10 (wykaz zmian gruntowych,wydruk wypisu z rejestru gruntów,wykaz danych podmiotów objętych zakładaniem ewidencji budynków i lokali,kartoteki budynków i lokali,sprawozdanie techniczne,protokół,kopie mapy zasadniczej,zwrotne potwierdzenia o wyłożeniu,operat pomiarowy)</t>
  </si>
  <si>
    <t>Operat geodezyjno-prawny geodezyjna dokjumentacja techniczna Tom VI obiekt 2,obr.157 (wykaz zmian gruntowych,wydruk wypisu z rejestru gruntów,wykaz danych podmiotów objętych zakładaniem ewidencji budynków i lokali,kartoteki budynków i lokali,sprawozdanie techniczne,protokół,kopie mapy zasadniczej,zwrotne potwierdzenia o wyłożeniu,sekcja nr: 511.423.1943)</t>
  </si>
  <si>
    <t>Operat geodezyjno-prawny geodezyjna dokjumentacja techniczna Tom XI obiekt 2,obr.164 (wykaz zmian gruntowych,wydruk wypisu z rejestru gruntów,wykaz danych podmiotów objętych zakładaniem ewidencji budynków i lokali,kartoteki budynków i lokali,sprawozdanie techniczne,protokół,kopie mapy zasadniczej,zwrotne potwierdzenia o wyłożeniu,sekcja nr: 511.423.232)</t>
  </si>
  <si>
    <t>Wykaz porównania powierzchni działek ewidencyjnych obręby: 100,101,102,157,158,159,160,163,164,165,166,167,168,169,170,171,172,173,83,84</t>
  </si>
  <si>
    <t>Operat geodezyjno-prawny geodezyjna dokjumentacja techniczna Tom IV obiekt 2,obr.101 (wykaz zmian gruntowych,wydruk wypisu z rejestru gruntów,wykaz danych podmiotów objętych zakładaniem ewidencji budynków i lokali,kartoteki budynków i lokali,sprawozdanie techniczne,protokół,kopie mapy zasadniczej,zwrotne potwierdzenia o wyłożeniu,operat pomiarowy)</t>
  </si>
  <si>
    <t>Operat geodezyjno-prawny geodezyjna dokjumentacja techniczna Tom V obiekt 7,obr.6 (wykaz zmian gruntowych,wydruk wypisu z rejestru gruntów,wykaz danych podmiotów objętych zakładaniem ewidencji budynków i lokali,kartoteki budynków i lokali,sprawozdanie techniczne,protokół,kopie mapy zasadniczej,zwrotne potwierdzenia o wyłożeniu,sekcja nr: 511.423.2214)</t>
  </si>
  <si>
    <t>Operat geodezyjno-prawny geodezyjna dokjumentacja techniczna Tom IX obiekt 2,obr.160 (wykaz zmian gruntowych,wydruk wypisu z rejestru gruntów,wykaz danych podmiotów objętych zakładaniem ewidencji budynków i lokali,kartoteki budynków i lokali,sprawozdanie techniczne,protokół,kopie mapy zasadniczej,zwrotne potwierdzenia o wyłożeniu,sekcja nr: 511.423.1913)</t>
  </si>
  <si>
    <t>Operat geodezyjno-prawny geodezyjna dokjumentacja techniczna Tom II obiekt 7,obr.2 (wykaz zmian gruntowych,wydruk wypisu z rejestru gruntów,wykaz danych podmiotów objętych zakładaniem ewidencji budynków i lokali,kartoteki budynków i lokali,sprawozdanie techniczne,protokół,kopie mapy zasadniczej,zwrotne potwierdzenia o wyłożeniu,sekcja nr: 511.422.1624)</t>
  </si>
  <si>
    <t>Operat geodezyjno-prawny geodezyjna dokjumentacja techniczna Tom VIII obiekt 2,obr.159 (wykaz zmian gruntowych,wydruk wypisu z rejestru gruntów,wykaz danych podmiotów objętych zakładaniem ewidencji budynków i lokali,kartoteki budynków i lokali,sprawozdanie techniczne,protokół,kopie mapy zasadniczej,zwrotne potwierdzenia o wyłożeniu,operat pomiarowy)</t>
  </si>
  <si>
    <t>Operat geodezyjno-prawny geodezyjna dokjumentacja techniczna Tom III obiekt 2,obr.100 (wykaz zmian gruntowych,wydruk wypisu z rejestru gruntów,wykaz danych podmiotów objętych zakładaniem ewidencji budynków i lokali,kartoteki budynków i lokali,sprawozdanie techniczne,protokół,kopie mapy zasadniczej,zwrotne potwierdzenia o wyłożeniu,operat pomiarowy)</t>
  </si>
  <si>
    <t>Operat geodezyjno-prawny geodezyjna dokjumentacja techniczna Tom XIX część II, obiekt 7,obr.22 (wykaz zmian gruntowych,wykaz zmian danych ewidencyjnych,wykaz danych podmiotów objętych zakładaniem ewidencji budynków i lokali,sprawozdanie techniczne,protokół,zwrotne potwierdzenia o wyłożeniu)</t>
  </si>
  <si>
    <t>Operat geodezyjno-prawny geodezyjna dokjumentacja techniczna Tom IV obiekt 7,obr.4 (wydruk wypisu z rejestru gruntów,wykaz danych podmiotów objętych zakładaniem ewidencji budynków i lokali,kartoteki budynków i lokali,sprawozdanie techniczne,protokół,kopie mapy zasadniczej,zwrotne potwierdzenia o wyłożeniu)</t>
  </si>
  <si>
    <t>Operat geodezyjno-prawny geodezyjna dokjumentacja techniczna Tom I obiekt 7,obr.1 (wykaz zmian gruntowych,wydruk wypisu z rejestru gruntów,wykaz danych podmiotów objętych zakładaniem ewidencji budynków i lokali,kartoteki budynków i lokali,sprawozdanie techniczne,protokół,kopie mapy zasadniczej,zwrotne potwierdzenia o wyłożeniu,operat pomiarowy,badanie KW,operat opisowo-kartograficzny-tom XXVIII-transformacja)</t>
  </si>
  <si>
    <t>Wyrysy (opis i mapa)</t>
  </si>
  <si>
    <t>Operat geodezyjno-prawny geodezyjna dokjumentacja techniczna Tom VII obiekt 2,obr.158 (wydruk wypisu z rejestru gruntów,wykaz danych podmiotów objętych zakładaniem ewidencji budynków i lokali,kartoteki budynków i lokali,sprawozdanie techniczne,protokół,kopie mapy zasadniczej)</t>
  </si>
  <si>
    <t xml:space="preserve">ZP Operat geodezyjno-prawny geodezyjna dokjumentacja techniczna obiekt 2 (opisy topograficzne,warunki techniczne,sprawozdanie techniczne,zgłoszenie pracy,operat opisowo-kartograficzny-tom XXII-transformacja)  </t>
  </si>
  <si>
    <t>Wykaz porównania powierzchni budynków obręby: 83,84,100,101,102,157,158,159,160,163,164,165,166,167,168,169,170,171,172,173</t>
  </si>
  <si>
    <t>Operat geodezyjno-prawny geodezyjna dokjumentacja techniczna Tom XXIV obiekt 7,obr.59 (wykaz zmian gruntowych,wydruk wypisu z rejestru gruntów,wykaz danych podmiotów objętych zakładaniem ewidencji budynków i lokali,kartoteki budynków i lokali,sprawozdanie techniczne,protokół,kopie mapy zasadniczej,zwrotne potwierdzenia o wyłożeniu,sekcja nr: 511.424.0311)</t>
  </si>
  <si>
    <t>Wykaz porównania powierzchni działek ewidencyjnych część II obręby: 23,24,25,3,4,5,58,59,6,60,61,7,8,9</t>
  </si>
  <si>
    <t xml:space="preserve">ZP Operat geodezyjno-prawny geodezyjna dokjumentacja techniczna obiekt 7 (opisy topograficzne,warunki techniczne,sprawozdanie techniczne,zgłoszenie pracy,wykazy wsp.punktów geodezyjnych)  </t>
  </si>
  <si>
    <t>Operat geodezyjno-prawny geodezyjna dokjumentacja techniczna Tom XIX część I obiekt 7,obr.22 (wydruk wypisu z rejestru gruntów,kartoteki budynków i lokali,kopie mapy zasadniczej,operat pomiarowy)</t>
  </si>
  <si>
    <t>Operat geodezyjno-prawny geodezyjna dokjumentacja techniczna Tom XVIII obiekt 7,obr.20 (wydruk wypisu z rejestru gruntów,wykaz danych podmiotów objętych zakładaniem ewidencji budynków i lokali,kartoteki budynków i lokali,sprawozdanie techniczne,protokół,wykaz zmian gruntowych,kopia mapy ewidencyjnej,zwrotne potwierdzenia o wyłożeniu)</t>
  </si>
  <si>
    <t>Operat geodezyjno-prawny geodezyjna dokjumentacja techniczna Tom XXVI obiekt 7,obr.61 (wykaz zmian gruntowych,wydruk wypisu z rejestru gruntów,wykaz danych podmiotów objętych zakładaniem ewidencji budynków i lokali,kartoteki budynków i lokali,sprawozdanie techniczne,protokół,kopie mapy zasadniczej,zwrotne potwierdzenia o wyłożeniu,operat pomiarowy)</t>
  </si>
  <si>
    <t>Operat geodezyjno-prawny geodezyjna dokjumentacja techniczna Tom XXV obiekt 7,obr.60 (wydruk wypisu z rejestru gruntów,wykaz danych podmiotów objętych zakładaniem ewidencji budynków i lokali,wykaz zmian gruntowych,sprawozdanie techniczne,protokół,kopie mapy zasadniczej,zwrotne potwierdzenia o wyłożeniu)</t>
  </si>
  <si>
    <t>Operat geodezyjno-prawny geodezyjna dokjumentacja techniczna Tom XIV obiekt 7,obr.16 (wydruk wypisu z rejestru gruntów,wykaz danych podmiotów objętych zakładaniem ewidencji budynków i lokali,wykaz zmian gruntowych,kartoteki budynków i lokali,sprawozdanie techniczne,protokół,kopie mapy zasadniczej,zwrotne potwierdzenia o wyłożeniu)</t>
  </si>
  <si>
    <t>Operat geodezyjno-prawny geodezyjna dokjumentacja techniczna Tom XVI obiekt 7,obr.18 (wydruk wypisu z rejestru gruntów,wykaz danych podmiotów objętych zakładaniem ewidencji budynków i lokali,wykaz zmian gruntowych,kartoteki budynków i lokali,sprawozdanie techniczne,protokół,kopie mapy zasadniczej,zwrotne potwierdzenia o wyłożeniu,operat pomiarowy)</t>
  </si>
  <si>
    <t>Operat geodezyjno-prawny geodezyjna dokjumentacja techniczna Tom XXI część III obiekt 7,obr.24 (wykaz zmian gruntowych,wykaz zmian danych ewidencyjnych,wykaz danych podmiotów objętych zakładaniem ewidencji budynków i lokali,protokół,zwrotne potwierdzenia o wyłożeniu)</t>
  </si>
  <si>
    <t>Operat geodezyjno-prawny geodezyjna dokjumentacja techniczna Tom XXX obiekt 7,obr.21 (wykaz danych podmiotów objętych zakładaniem ewidencji budynków i lokali,wydruk wypisu z rejestru gruntów,sprawozdanie techniczne,kopie mapy zasadniczej)</t>
  </si>
  <si>
    <t>Operat geodezyjno-prawny geodezyjna dokjumentacja techniczna Tom X obiekt 7,obr.11 (wydruk wypisu z rejestru gruntów,wykaz danych podmiotów objętych zakładaniem ewidencji budynków i lokali,wykaz zmian gruntowych,kartoteki budynków i lokali,sprawozdanie techniczne,protokół,kopie mapy zasadniczej,zwrotne potwierdzenia o wyłożeniu)</t>
  </si>
  <si>
    <t>Operat geodezyjno-prawny geodezyjna dokjumentacja techniczna Tom XVII obiekt 7,obr.19 (wydruk wypisu z rejestru gruntów,wykaz danych podmiotów objętych zakładaniem ewidencji budynków i lokali,kartoteki budynków i lokali,sprawozdanie techniczne,protokół,kopie mapy zasadniczej)</t>
  </si>
  <si>
    <t>Operat geodezyjno-prawny geodezyjna dokjumentacja techniczna Tom VI obiekt 7,obr.7 (wydruk wypisu z rejestru gruntów,wykaz danych podmiotów objętych zakładaniem ewidencji budynków i lokali,kartoteki budynków i lokali,sprawozdanie techniczne,protokół,kopie mapy zasadniczej,zwrotne potwierdzenia o wyłożeniu)</t>
  </si>
  <si>
    <t>Operat geodezyjno-prawny geodezyjna dokjumentacja techniczna Tom XXIII obiekt 7,obr.58 (wydruk wypisu z rejestru gruntów,wykaz zmian runtowych,wykaz danych podmiotów objętych zakładaniem ewidencji budynków i lokali,kartoteki budynków i lokali,sprawozdanie techniczne,protokół,kopie mapy zasadniczej,zwrotne potwierdzenia o wyłożeniu)</t>
  </si>
  <si>
    <t>Operat geodezyjno-prawny geodezyjna dokjumentacja techniczna Tom XX obiekt 7,obr.23 (wydruk wypisu z rejestru gruntów,wykaz danych podmiotów objętych zakładaniem ewidencji budynków i lokali,kartoteki budynków i lokali,sprawozdanie techniczne,protokół,kopie mapy zasadniczej,zwrotne potwierdzenia o wyłożeniu)</t>
  </si>
  <si>
    <t>Operat geodezyjno-prawny geodezyjna dokjumentacja techniczna Tom XXIX obiekt 7,obr.5 (wydruk wypisu z rejestru gruntów,sprawozdanie techniczne,kopie mapy zasadniczej)</t>
  </si>
  <si>
    <t>Operat geodezyjno-prawny geodezyjna dokjumentacja techniczna Tom XXII, obiekt 7,obr.25 (wykaz zmian gruntowych,wykaz zmian danych ewidencyjnych,wykaz danych podmiotów objętych zakładaniem ewidencji budynków i lokali,wydruk wypisu z rejestru gruntów,kartoteki budynków i lokali,sprawozdanie techniczne,protokół,zwrotne potwierdzenia o wyłożeniu,kopie mapy zasadniczej,  operat pomiarowy)</t>
  </si>
  <si>
    <t xml:space="preserve"> </t>
  </si>
  <si>
    <t>Operat geodezyjno-prawny geodezyjna dokjumentacja techniczna Tom XXI cęść II obiekt 7,obr.24 (kartoteki budynków i lokali,kopie mapy zasadniczej,mapa ewidencyjna)</t>
  </si>
  <si>
    <t>Operat geodezyjno-prawny geodezyjna dokjumentacja techniczna Tom XV obiekt 7,obr.17 (wydruk wypisu z rejestru gruntów,wykaz danych podmiotów objętych zakładaniem ewidencji budynków i lokali,wykaz zmian gruntowych,kartoteki budynków i lokali,sprawozdanie techniczne,protokół,kopie mapy zasadniczej,zwrotne potwierdzenia o wyłożeniu,operat pomiarowy)</t>
  </si>
  <si>
    <t>Operat geodezyjno-prawny geodezyjna dokjumentacja techniczna Tom VII obiekt 7,obr.8 (wydruk wypisu z rejestru gruntów,wykaz danych podmiotów objętych zakładaniem ewidencji budynków i lokali,wykaz zmian gruntowych,kartoteki budynków i lokali,sprawozdanie techniczne,protokół,kopie mapy zasadniczej,zwrotne potwierdzenia o wyłożeniu,operat pomiarowy)</t>
  </si>
  <si>
    <t>Operat geodezyjno-prawny geodezyjna dokjumentacja techniczna Tom VIII obiekt 7,obr.9 (wydruk wypisu z rejestru gruntów,wykaz danych podmiotów objętych zakładaniem ewidencji budynków i lokali,wykaz zmian gruntowych,kartoteki budynków i lokali,sprawozdanie techniczne,protokół,kopie mapy zasadniczej,zwrotne potwierdzenia o wyłożeniu)</t>
  </si>
  <si>
    <t>Operat geodezyjno-prawny geodezyjna dokjumentacja techniczna Tom II obiekt 2,obr.84 (wydruk wypisu z rejestru gruntów,wykaz danych podmiotów objętych zakładaniem ewidencji budynków i lokali,wykaz zmian gruntowych,kartoteki budynków i lokali,sprawozdanie techniczne,protokół,kopie mapy zasadniczej,zwrotne potwierdzenia o wyłożeniu,operat pomiarowy)</t>
  </si>
  <si>
    <t>Operat geodezyjno-prawny geodezyjna dokjumentacja techniczna Tom V obiekt 2,obr.102 (wydruk wypisu z rejestru gruntów,wykaz danych podmiotów objętych zakładaniem ewidencji budynków i lokali,wykaz zmian gruntowych,kartoteki budynków i lokali,sprawozdanie techniczne,protokół,kopie mapy zasadniczej,zwrotne potwierdzenia o wyłożeniu,operat pomiarowy)</t>
  </si>
  <si>
    <t>Operat geodezyjno-prawny geodezyjna dokjumentacja techniczna Tom III obiekt 7,obr.3 (wydruk wypisu z rejestru gruntów,wykaz danych podmiotów objętych zakładaniem ewidencji budynków i lokali,kartoteki budynków i lokali,sprawozdanie techniczne,protokół,kopie mapy zasadniczej,zwrotne potwierdzenia o wyłożeniu,sekcja nr: 511.422.1713)</t>
  </si>
  <si>
    <t>Operat geodezyjno-prawny geodezyjna dokjumentacja techniczna Tom XII obiekt 7,obr.14 (wydruk wypisu z rejestru gruntów,wykaz danych podmiotów objętych zakładaniem ewidencji budynków i lokali,wykaz zmian gruntowych,kartoteki budynków i lokali,sprawozdanie techniczne,protokół,kopie mapy zasadniczej,zwrotne potwierdzenia o wyłożeniu,operat pomiarowy)</t>
  </si>
  <si>
    <t>Wykaz porównania powierzchni działek ewidencyjnych część I obręby: 1,10,11,12,14,15,16,17,18,19,2,20,21,22</t>
  </si>
  <si>
    <t>Operat geodezyjno-prawny geodezyjna dokjumentacja techniczna Tom XIII obiekt 7,obr.15 (wydruk wypisu z rejestru gruntów,wykaz danych podmiotów objętych zakładaniem ewidencji budynków i lokali,wykaz zmian gruntowych,kartoteki budynków i lokali,sprawozdanie techniczne,protokół,kopie mapy zasadniczej,zwrotne potwierdzenia o wyłożeniu,operat pomiarowy)</t>
  </si>
  <si>
    <t>Operat geodezyjno-prawny geodezyjna dokjumentacja techniczna Tom XIV obiekt 2,obr.167 (wydruk wypisu z rejestru gruntów,wykaz danych podmiotów objętych zakładaniem ewidencji budynków i lokali,kartoteki budynków i lokali,sprawozdanie techniczne,protokół,zwrotne potwierdzenia o wyłożeniu,kopie mapy zasadniczej,sekcja nr: 511.423.1933)</t>
  </si>
  <si>
    <t>Operat geodezyjno-prawny geodezyjna dokjumentacja techniczna Tom XX obiekt 2,obr.173 (wydruk wypisu z rejestru gruntów,wykaz danych podmiotów objętych zakładaniem ewidencji budynków i lokali,wykaz zmian gruntowych,sprawozdanie techniczne,protokół,kopie mapy zasadniczej,zwrotne potwierdzenia o wyłożeniu)</t>
  </si>
  <si>
    <t>Operat geodezyjno-prawny geodezyjna dokjumentacja techniczna Tom XIX obiekt 2,obr.172 (wydruk wypisu z rejestru gruntów,wykaz danych podmiotów objętych zakładaniem ewidencji budynków i lokali,kartoteki budynków i lokali,sprawozdanie techniczne,protokół,kopie mapy zasadniczej,zwrotne potwierdzenia o wyłożeniu)</t>
  </si>
  <si>
    <t>Wykaz porównania powierzchni budynków obręby: 1,2,3,4,6,7,8,9,10,11,12,14,15,16,17,18,19,20,22,23,24,25,58,59,60,61</t>
  </si>
  <si>
    <t>Operat geodezyjno-prawny geodezyjna dokjumentacja techniczna Tom X obiekt 2,obr.163 (wydruk wypisu z rejestru gruntów,wykaz danych podmiotów objętych zakładaniem ewidencji budynków i lokali,wykaz zmian gruntowych,kartoteki budynków i lokali,sprawozdanie techniczne,protokół,kopie mapy zasadniczej,zwrotne potwierdzenia o wyłożeniu,operat pomiarowy)</t>
  </si>
  <si>
    <t>Operat geodezyjno-prawny geodezyjna dokjumentacja techniczna Tom XV obiekt 2,obr.168 (wydruk wypisu z rejestru gruntów,wykaz danych podmiotów objętych zakładaniem ewidencji budynków i lokali,kartoteki budynków i lokali,sprawozdanie techniczne,protokół,zwrotne potwierdzenia o wyłożeniu,kopie mapy zasadniczej,sekcja nr: 511.423.232)</t>
  </si>
  <si>
    <t>Operat geodezyjno-prawny geodezyjna dokjumentacja techniczna Tom XIII obiekt 2,obr.166 (wykaz zmian gruntowych,wydruk wypisu z rejestru gruntów,wykaz danych podmiotów objętych zakładaniem ewidencji budynków i lokali,kartoteki budynków i lokali,sprawozdanie techniczne,protokół,kopie mapy zasadniczej,zwrotne potwierdzenia o wyłożeniu,sekcja nr: 511.423.184)</t>
  </si>
  <si>
    <t>15422-KERG  1868.2004</t>
  </si>
  <si>
    <t>ZB obr.276( szkice polowe,wykaz zmian , kartoteki budynków,zwrotne poświadczenia odbioru zawiadomień)</t>
  </si>
  <si>
    <t>ZP tom1( mapy wywiadu terenowego)</t>
  </si>
  <si>
    <t>ZB obr. 264( wykazy zmian, kartoteki budynków, zwrotne poświadczenia odbioru zawiadomień)</t>
  </si>
  <si>
    <t>ZB obr. 379(wykazy zmian, kartoteki budynków,  zwrotne poświadczenia odbioru zawiadomień)</t>
  </si>
  <si>
    <t>ZB obr .266(wykazy zmian, zwrotne poświadczenia odbioru zawiadomień)</t>
  </si>
  <si>
    <t>ZB obr.272(szkice polowe, wykaz zmian, kartoteki budynków, zwrotne poświadczenia odbioru zamówień)</t>
  </si>
  <si>
    <t>ZB obr.269(szkice polowe,wykazy zmian,kartoteki  budynków,zwrotne poświadczenia  odbioru zamówień)</t>
  </si>
  <si>
    <t>ZB obr.270(kartoteki budynków, zwrotne poświadczenia odbioru zawiadomień)</t>
  </si>
  <si>
    <t>ZB obr.274(szkice polowe,wykazy zmian, kartoteki budynków, zwrotnepoświadczenia odbioru zawiadomień)</t>
  </si>
  <si>
    <t>ZB obr.382(wykazy zmian, kartoteki budynków,zwrotne poświadczenia odbioru zamówień)</t>
  </si>
  <si>
    <t>ZB obr.381(szkice polowe,kartoteki budynków, zwrotne poświadczenia odbioru zawiadomień)</t>
  </si>
  <si>
    <t>ZB.obr.228( kartoteki budynków, mapa ewidencyjna, zwrotki)</t>
  </si>
  <si>
    <t>ZB obr.302,230,261(obliczenie powierzchni działek, zestawienie powierzchni działek)</t>
  </si>
  <si>
    <t>ZP tom 3( mapy wywiadu terenowego)</t>
  </si>
  <si>
    <t>ZP tom 2(mapy wywiadu terenowego)</t>
  </si>
  <si>
    <t>ZB obr.302( wykazy zmian,zwrotne poświadczenia odbioru zawiadomień)</t>
  </si>
  <si>
    <t>ZB obr.383(kartoteki budynków, zwrotne poświadczenie odbioru zawiadomień)</t>
  </si>
  <si>
    <t>ZB obr.258 (wykazy zmian danych ewid, pozycje kartoteki budynków, mapa ewidencyjna, zwrotne poświdczenia)</t>
  </si>
  <si>
    <t>ZB obr. 273 (  kartoteki budynków, wykazy zmian danych ewid, mapa ewidencyjna, zwrotki)</t>
  </si>
  <si>
    <t>ZB obr. 230 ( wykaz zmian danych ewid, kartoteki budynków, mapa ewidencyjna, zwrotki)</t>
  </si>
  <si>
    <t>ZB  obr 261 ( wykaz zmian danych ewidencyjnych, kartoteki budynków, mapa ewidencyjna, zwrotki)</t>
  </si>
  <si>
    <t>ZB obr.265 ( szkice polowe, kartoteki budynków, zwrotne poświadczenia odbioru zawiadomień)</t>
  </si>
  <si>
    <t>ZB obr. 260 ( wykaz zmian danych ewidencyjnych, kartoteki budynków, mapa ewidencyjna, zwrotki)</t>
  </si>
  <si>
    <t>ZB obr. 277 ( kartoteki budynków, mapa ewidencyjna, zwrotki)</t>
  </si>
  <si>
    <t>ZB obr. 271 ( wykaz zmian danych ewidencyjnych, kartoteki budynków, mapa ewidencyjna, zwrotki)</t>
  </si>
  <si>
    <t>ZB obr .275 (wykaz zmian danych ewidencyjnych, kartoteki budynków, mapa ewidecyjna, zwrotki)</t>
  </si>
  <si>
    <t>ZB obr. 232 ( wykaz zmian danych ewidncyjnych, kartoteki budynków, mapa ewidencyjna, zwrotki)</t>
  </si>
  <si>
    <t>ZB obr. 263 (wykaz zmian danych ewidencyjnych,szkice polowe z pomiaru budynków,kartoteki budynków, zwrotki)</t>
  </si>
  <si>
    <t>Teczka ogólna( protokół kontroli,załozenie ewid budynków i lokali, wniosek przyjęcie do zasobu, mapa staytstyczna,zwrotki)</t>
  </si>
  <si>
    <t>15174- KERG 1871.2004</t>
  </si>
  <si>
    <t>ZU- tom1(transformacja pkt, wykazy zmian danych ewidencyjnych,wykazy współrzędnych pkt. sytuacyjnych,wykazy pkt granicznych, wykazy porównania powierzchni działek ewidencyjnych)</t>
  </si>
  <si>
    <t>ZB-tom 1 ( wniosek  o przyjęcie do zasobu, zgłoszenie pracy geodezyjnej, sprawozdanie techniczne,protokół kontroli,zawiadomienia, korespondencja z urzędem statystycznym,szkice przeglagowe granic,korespondencja z urzędem ochrony środowiska,wykaz stanowisk archeologicznych,mapy windencyjne- numeracja porządkowa)</t>
  </si>
  <si>
    <t>ZB-tom 2 (szkice osnowy pomiarowej, dzienniki pomiaru, obliczenie wspł.pkt osnowy,i pkt sytuacyjnych,szkice sytuacyjne)</t>
  </si>
  <si>
    <t>ZP- tom 1 ( mapy wywiadu terenowego)</t>
  </si>
  <si>
    <t>ZP- tom 2 ( mapy wywiadu terenowego)</t>
  </si>
  <si>
    <t>ZP- tom 3 ( mapy wywiadu terenowego, szkice przeglądowe obrębu, materiały wyjściowe)</t>
  </si>
  <si>
    <t>15428- KERG 1177-2005</t>
  </si>
  <si>
    <t>ZB obr.218  tom 1(1) ( strona tytułowa, sprawozdanie techniczne, arkusze danych ewidencyjnych budynków i lokali, zawiadomie, upoważnienie,  protokół, wykazy uwag do projektu operatu, raporty,rejestr lokali, kartoteki lokali)</t>
  </si>
  <si>
    <t>ZB obr.431 tom 6(6) ( wykazy zmian ewidencyjnych, operat pomiarowy, kartoteki lokali)</t>
  </si>
  <si>
    <t>ZB obr.424 tom 4(4) (operat pomiarowy,zawartość operatu, kopia mapy ewidencyjnej)</t>
  </si>
  <si>
    <t>ZB.obr.220 tom 1(1) (operat pomiarowy, zawartość operatu, sprawozdanie techniczne, arkusze danych ewidencyjnych, dokumentacja projektu operatu, zawiadomienia, upoważnienie geodety, protokół z wyłóżenia operatu, wykaz uwag i zastrzezeń złożonych do projektu, raporty podstawowe, rejestr budynków, rejestr lokali,kartoteki budynków i lokali, kopia mapy ewid)</t>
  </si>
  <si>
    <t>ZB.tom 2(4) obr.424,426,209,211,212,213,214,216,217,218,220 (wykazy zmian gruntowych, operat pomiarowy,wykazy danych ewidencyjnych, mapy uzupełniające)</t>
  </si>
  <si>
    <t>ZB.obr.419,431 tom 3(3)  (operat pomiarowy, zawartośc operatu, mapy wywiadu terenowego, szkice polowe, wykaz zmian gruntowych oraz mapy uzupełniające w zakresie zmian użytków</t>
  </si>
  <si>
    <t>ZB.obr.431 tom 5(6) ( operat pomiarowy, zawartość operatu, dokumentacja projektu operatu, zawiadomienie, upoważnienie geodety, protokół z wyłozenia operatu, wykaz uwag i zastrzezeń do danych ewidencyjnych, raporty podstawowe, rejestr budynków, rejestr lokali, kartoteki budynków)</t>
  </si>
  <si>
    <t xml:space="preserve">ZU.obr. 419,431 tom 4(4) ( obliczenie powierzchni działek, zestawienie powierzchni działek, </t>
  </si>
  <si>
    <t>ZU.tom 3(3) 209,211,212,213,214,215,216,217,218,220  (operat pomiarowy,zawartość operatu,sprawozdanie techniczne, transformacja,wykazy współrzędnuch pkt granicznych,obliczenia,, zestawienie powierzchni działek,</t>
  </si>
  <si>
    <t>ZU obr.419,431 tom 1(4) ( operat pomiarowy,zawartość operatu, sprawozdanie techniczne, transformacja współrzędnych,wykazy współrzędnych pkt granicznych)</t>
  </si>
  <si>
    <t>ZU obr. 419,431 tom 2(4) ( obliczenie powierzchni działek, zestawienie powierzchni działek)</t>
  </si>
  <si>
    <t>ZB obr. 424,426, 209,211,212,213,214,216,217,218,220 tom1(4) (operat pomiarowy, sprawozdanie techniczne, mapy wywiadu terenowego w zakresie budynków, szkic osnowy pomiarowej)</t>
  </si>
  <si>
    <t>ZB obr. 3, 152 tom 1(1) (operat pomiarowy,zawartość operatu, mapy wywiadu terenowego, szkice polowe, wykazy zmian gruntowych, mapy uzupełniające)</t>
  </si>
  <si>
    <t>ZB obr.419, 431 tom 2(3) ( operat pomiarowy, zawartośc operatu, mapy wywiadu terenowego)</t>
  </si>
  <si>
    <t>ZU obr.424 tom 1(3) ( operat pomiarowy, zawartośc operatu, sprawozdanie techniczne, materiały dotyczące transformacji, wykazy współ. Pkt granicznych, obliczenie powierzchni działek, zestawienie powierzchni działek)</t>
  </si>
  <si>
    <t>Teczka operat pomiarowy  obr.290,291,292,293,294,295,334,335,336,337,338,347,367,370,371.373 tom 1(1) ( mapy z aktualizacji budynków i arkusze ewid dla nowych budynków)</t>
  </si>
  <si>
    <t>ZP obr.Wielki Bór, Liszka Dolna,209,211,212,213,214,216,217,218,220 tom 2(2) ( założenie ewid budynków, mapy z uzgodnien numeracji porzadkowej, mapy z uzgodnień rejonów statystycznych, dzienniki z pomiaru terenowego i obliczenia współ narożników bud, wykazy współ, raporty  rozbieżnosci działek, materiały robocze)</t>
  </si>
  <si>
    <t>ZP obr 419, 430 tom 3(3) ( mapy z uzgodnień rejonów statystycznych, dzienniki z pomiaru terenowego i obliczenia, raporty rozbieżności w użytkach)</t>
  </si>
  <si>
    <t xml:space="preserve">Operat pomiarowy obiekt 1,2,3(zawartośc operatu, sprawozdanie techniczne, warunki techniczne, zgłoszenie pracy,dziennik robót geodezyjnych, protokoły, zawiadomienie prezydenta </t>
  </si>
  <si>
    <t>ZB obr 419, 431 tom 1(3) (zawartośc operatu, sprawozdanie techniczne, mapy wywiadu terenowego, szkice polowe, wykazy zmian gruntowych oraz mapy uzuełniające)</t>
  </si>
  <si>
    <t>ZB obr. 290,291,292,293,294,295,334,335,336,337,338,347,367,370,371,373  tom.1(3) ( zawartość operatu, sprawozdanie techniczne, mapy wywiadu terenowego, wykazy zmian gruntowych, wykazy zmian budynkowych, arkusze danych ewidencyjnych, mapy wywiadu terenowego w zakresie budynków, wykazy zmian budynkowych, szkice polowe)</t>
  </si>
  <si>
    <t>ZB obr. 419, 431 tom 1(3) ( zawartośc operatu, sprawozdanie techniczne, mapy wywiadu terenowego, szkice polowe, wykazy zmian gruntowych oraz mapy uzupełniające)</t>
  </si>
  <si>
    <t xml:space="preserve">ZB obr.424 tom 3(4) (strona tytułowa, rejestr budynków, kartoteki budynków, </t>
  </si>
  <si>
    <t>ZB obr. 419,431 tom 3(4) (strona tytułowa, sprawozdanie techniczne,transformacja współtzędnych, wykazy współrzędnych)</t>
  </si>
  <si>
    <r>
      <rPr>
        <sz val="10"/>
        <rFont val="Arial"/>
        <family val="2"/>
        <charset val="238"/>
      </rPr>
      <t>Szkice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polowe-oryginały teczka 1</t>
    </r>
  </si>
  <si>
    <t>Szkice polowe-oryginały teczka 2</t>
  </si>
  <si>
    <t>Szkic polowe-orgynały   teczka 3</t>
  </si>
  <si>
    <t>Szkic polowe-orgynały   teczka 4</t>
  </si>
  <si>
    <t>Szkice polowe-oryginały teczka 5</t>
  </si>
  <si>
    <t>ZB obr.290,291,292,293,294,295,334,335,336,337,338,347,367,371,373 tom2(3) (strona tytułowa,sprawozdanie techniczne, mapy wywiadu terenowego w zakresie budynku, szkice polowe, wykazy zmian budynkowych, arkusze ewid budynków, mapy wywiadu terenowego, szkice polowe, wykazy zmian gruntowych, arkusze ganych ewid budynków nowopomierzonych)</t>
  </si>
  <si>
    <t>ZB obr. 209,211,212,213,214,216,217,218,220,424,426 tom 3(4) (strona tytułowa, mapy wywiadu terenowego w zakresie ewid budynków, szkice polowe, wykazy zmian gruntowych oraz mapy uzupełniające)</t>
  </si>
  <si>
    <t>ZB obr. 290,291,292,293,294,295,334,335,336,337,338,347,367,370,371,373 tom 1(4) ( obliczenia, zestawienia powierzchni działek, wykazy współ pkt granicznych, wkładka do operatu)</t>
  </si>
  <si>
    <t>ZB obr. 424,426, 209,211,212,213,214,216,217,218,220 tom4(4) (strona tytułowa, mapy wywiadu terenowego w zakresie ewidencji budynków, ,szkice polowe, wykazy zmian gruntowych oraz mapy uzupełniające w zakresie zmiany użytków)</t>
  </si>
  <si>
    <t>ZP obr. 152- Jasna Góra tom 1(1) ( strona tytułowa, zawartość operatu,sprawozdanie techniczne, mapy z uzgodnień rejonów statyztycznych, raporty rozbieżności działek,  raporty rozbieżności w użytkach, materiały robocze z óśrodka)</t>
  </si>
  <si>
    <t>ZB obr. 290,291,292,293,294,295,334,335,336,337,338,347,367,370,371,373 tom 2(4) ( strona tytułowa, wykazy współ pkt granicznych, obliczenia powierzchni działek, zestawienie powierzchni działek,  materiały dotyczące transformacji współrzędnych, wykazy współ pkt granicznych)</t>
  </si>
  <si>
    <t>ZU obr 152- Jasna Góra tom1(1) (strona tytułowa, sprawozdanie techniczne, materiały dotyczące transformacji współrzędnych, wykazy współ pkt granicznych, obliczenie powierzchni działek, zestawienie powierzchni działek)</t>
  </si>
  <si>
    <t>ZB obr. 290,291,292,293,294,295,334,335,336,337,338,347,367,370,371,373 tom (3) ( wykazy zmian budynkowych, szkice polowe,, arkusze danych ewid budynków nowopomierzonych, mapy wywiadu terenowego w zakresie ewidencji budynków, strona tytułowa,wykazy zmian gruntowych)</t>
  </si>
  <si>
    <t>ZP obr. 290,291,292,294,295,334,335,336,337,338,347,367,370,371,373 tom1(1) ( strona tytułowa, sprawozdanie techniczne, mapy uzgodnień rejonów statystycznych, dzienniki z pomiaru terenowego i obliczenia współrzdnych narożników budynków)</t>
  </si>
  <si>
    <t>ZU obr. 290,291,292,293,294,295,334,335,336,337,338,347,367,370,371,373 tom.4(4) (strona tytułowa,  materiały dotyczące transformacji współ, wykazy współ pkt granicznych, obliczenie powierzchni działek, obliczenie powierzchni działek, zestawienie powierzchni działek zestawienie powierzchni działek,</t>
  </si>
  <si>
    <t>ZP obr. 419, 430 tom2(3) ( strona tytułowa, mapy uzgodnień numeracji porzadkowej,</t>
  </si>
  <si>
    <t>ZP obr. 424,426,209,211,212,213,214,216,217,218,220) (strona tytułowa, sprawozdanie techniczne,mapy z uzgodnień numeracji porządkoej, mapy z uzgodnień rejonów statystycznych, dziennik z pomiaru terenowego, obliczenia współrzędnych, wykazy współrzędnych, raporty rozbieżności działek)</t>
  </si>
  <si>
    <t>Teczka materiały geodezyjne ( strona tytułowa, sprawozdanie techniczne, materiały dotyczące transformacji współrzędnych, wykazy współrzędnych punktów granicznych)</t>
  </si>
  <si>
    <t>ZU obr.426 tom 2(3) (strona tytułowa, sprawozdanie techniczne,materiały dotyczące transformacji współ, wykazy współrzędnych punktów granicznych, obliczenie powierzchni działek, zestawienie powierzchni działek)</t>
  </si>
  <si>
    <t>ZP obr.419,426 tom 1(3) ( strona tytułowa , sprawozdanie techniczne, mapy uzgodnień numeracji porządkowej, mapy uzgodnień rejonów statystycznych,  dzienniki z pomiaru terenowego i obliczenia współrzędnych budynków, raporty rozbieżności działek, raporty rozbieżności w użytkach)</t>
  </si>
  <si>
    <t>15173 - KERG 1870-2024</t>
  </si>
  <si>
    <t>ZB  obr.427,434 teczka1/10 ( wnioski o przyjęcie do zasobu, zgłoszenie prcy geodezyjnej, sprawozdanie techniczne,protokół kontroli, zawiadomienie, protokół wyłożenia operatu+upoważnienie, korenspondencja z Urzędem Statystycznym, szkic przeglądowy rejonów statystycznych, korespondencja z UOŚr, wykaz stanowisk statystycznych, mapy ewid z aktualną numeracja do obrębu, dyskietka)</t>
  </si>
  <si>
    <t>ZP obr.427,434 teczka 2/2 (mapy wywiadu terenowego w zakresie budynków, szkice przeglądowe obrębów, wykazy dróg, materiały wyjściowe)</t>
  </si>
  <si>
    <t>ZP obr. 427,434 teczka 1/10 ( wniosek o przyjęcie do zasobu, zgłoszenie pracy geodezyjnej, sprawozdanie techniczne, protokół kontroli, zawiadomienie o wszczęciu postępowania, zawiadomienie o wyłożeniu operatu, upoważnienie, korespondencja z Urzędem Statystycznym, szkic przeglądowy rejonów statystycznych, korespondencja z Urzędm Ochrony Zabytków, wykaz stanowisk archeologicznych, mapy ewid z numeracją do obrębu, dyskietka))</t>
  </si>
  <si>
    <t>ZU obr. 427, 434 teczka 1/2 ( transformacja, punkty wyłączone z transformacji, wykazy współrzędnych pkt.osnowy pomiarowej)</t>
  </si>
  <si>
    <t>ZU obr. 427, 434 teczka 2/2 (wykazy porównania powierzchni działek ewidencyjnych, wykazy zian danych ewidencyjnych)</t>
  </si>
  <si>
    <t>ZU obr. 427, 434 teczka 2/10 ( szkice osnowy, dzienniki pomiaru kątów, obliczenie współrzędnych pkt.oanowy i pkt posiłkowych i bagnetów, dziennik pomiarów metodą biegunową, obliczenie współ. metodą biegunową i metodą domiarów, szkice polowe)</t>
  </si>
  <si>
    <t>14942 - KERG 2230 -.2004</t>
  </si>
  <si>
    <t>ZB obr. Kiedrzyn tom 5 (zgłoszenie pracy geodezyjnej,sprawozdanie tecniczne, protokół, korespondencja, wykazy zmian gruntowych, transformacja współrzędnych pkt granicznych,szkice polowe, raport z porównania części opisowej z częscią graficzną, płyty)</t>
  </si>
  <si>
    <t>ZB obr. Kiedrzyn tom 7( obliczenia pikiet i wykazy współrzędnych)</t>
  </si>
  <si>
    <t>ZP obr. Kiedrzyn tom 3 ( mapy wywiadu terenowego)</t>
  </si>
  <si>
    <t>ZP obr. Kiedrzyn tom 1 ( opisy topograficzne,mapy ewidencyjne)</t>
  </si>
  <si>
    <t>ZB obr. Kiedrzyn tom 6 ( szkice polowe, obliczenia pikiet i wykaz współrzędnych)</t>
  </si>
  <si>
    <t>14934 - KERG 1878 - 2004</t>
  </si>
  <si>
    <t>ZB obr. Grabówka tom 1 ( zgłoszenie pracy geodezyjnej,korekty działek, dane geodezyjne, szkice z pomiaru, dzienniki tachimetri, mapa przeglądowa rejonów statystycznych)</t>
  </si>
  <si>
    <t>ZB obr. Grabówka tom 2 ( mapy z uzgodnień numeracji porządkowej)</t>
  </si>
  <si>
    <t>ZU obr. Grabówka ( płyta, wykazy zmian gruntowych, badanie KW, dokumenty z wyłożenia operatu )</t>
  </si>
  <si>
    <t>ZP obr. Grabówka ( warunki techniczne, mapy porównania z terenem)</t>
  </si>
  <si>
    <t>14724 - KERG 2371.2004</t>
  </si>
  <si>
    <t>ZB obr. 78,79,80,81,82,104,105,153,154,155,156,174,175,176,177,178 ( sprawozdanie techniczne, raport z transformacji, obliczenia współ. Pkt z pomiaru budynku, protokół z wyłożenia projektu, protokół badania ksiąg wieczystych, opisy topograficzne i wykazy współ z pomiaru nowych budynków, wykaz obiektów wpisanych do zabytków)</t>
  </si>
  <si>
    <t>Teczka mapy wywiadu terenowego obr. 78,79,80,81,82,104,105,153,154,155,156,174,175,176,177,178</t>
  </si>
  <si>
    <t>Teczka szkice polowe z pomiaru budynków obr. 78,79,80,81,82,104,105,153,154,155,156,174,175,176,177,178</t>
  </si>
  <si>
    <t>14661 - KERG 2446.2003</t>
  </si>
  <si>
    <t>Teczka 1 obr. 45,46,47,48,49,50,51,52,54,70,71,72,73,109,110,111,112,114,115,116,117,145,146,189,190,191,229,231,233.</t>
  </si>
  <si>
    <t>14659 - KERG 2416.2003</t>
  </si>
  <si>
    <t>ZB obr. 56 ( mapa nr porządkowej, wykazy podmiotów, porównanie powierzchni budynków, zgłoszenie pracy geodezyjnej, protokół wyłożenia projektu operatu, porównanie powierzchni działek i klasoużytków, zwrotne poświadczenia))</t>
  </si>
  <si>
    <t>ZB obr.57 (porównanie powierzchni działek i klasoużytków, protokół wyłożenia projektu operatu, porównanie powierzchni budynków, wykazy podmiotów, mapa numeracji porząkowe, zwrotne poświadczenia, mapa ewid bud i lokali)</t>
  </si>
  <si>
    <t>ZB obr. 69 ( wykazy podmiotów,protokół wyłożenia  projektu, zestawienie powierzchni działek, zwrotki)</t>
  </si>
  <si>
    <t>ZB obr.118 ( zestawienie powierzchni działek, wykaz podmiotów, mapa ewigencyjna, zwrotne poświadczenia)</t>
  </si>
  <si>
    <t>ZB obr.119 ( protokół wyłożenia projektu operatu, zestawienie powierzchni działek, wykaz podmiotów, zwrotne poświadczenia)</t>
  </si>
  <si>
    <t>ZB obr.120 ( zestawienie powierzchni działek, wykaz podmiotów, zwrotne poświadczenia, mapy numeracji porządkowej)</t>
  </si>
  <si>
    <t>ZB obr.121( wykazy podmiotów, protokół wyłożenia projektu, zestawienie powierzchni działek, wkładka do operatu 14665)</t>
  </si>
  <si>
    <t>ZB obr. 68 ( wykazy podmiotów, protokół wyłożenia projektu operatu, zwrotne poświadczenia)</t>
  </si>
  <si>
    <t>ZB obr. 66 (w wykazy podmiotów, protokół wyłożenia projektu operatu, zestawienie powierzchni działek, zwrotne poświadczenia)</t>
  </si>
  <si>
    <t>ZB obr..67 ( wkładka do operatu,, wykaz zmian użytków, zestawienie powierzchni działek, protokół wyłożenia projektu operatu, wykaz podmiotów, zwrotne poświadzczenia)</t>
  </si>
  <si>
    <t>ZB obr. 65 (  wykaz podmiotów, zestawienie powierzchni działek, wykaz zmian użytków, protokół wyłozenia projektu operatu, zwrotne pośiadczenie)</t>
  </si>
  <si>
    <t>ZB obr. 64 (  wykaz podmiotów, zestawienie powierzchni działek, mapy numeracji porządkowej, zwrotne poświadczenia)</t>
  </si>
  <si>
    <t>ZB obr. 63 ( wykaz podmiotów, zestawienie powierzchni działek,mapy numeracji porządkowej, zwrotne poświadczenia)</t>
  </si>
  <si>
    <t>ZB obr.55 ( protokół wyłożenia projektu, porównanie powierzchni, mapa weidencyjna, mapa nr porządkowej, porównanie powierzchni działek i użytków, zwrotne poświadczenia)</t>
  </si>
  <si>
    <t>ZB obr.62 ( zestawienie powierzchni działek, wykaz podmiotów, mapy ewidencyjne , zwrotne poświadczenia)</t>
  </si>
  <si>
    <t>ZB obr.53 (porównanie  powierzchni działek i klasoużytków, wykaz podmiotów, mapy ewidencyjne, protokół wyłożenia działek z operatu, mapa numeracji porządkowej, porównanie powierzchni działek)</t>
  </si>
  <si>
    <t>ZB obr 123 ( wykaz podmiotów, zestawienie powierzchni działek, zwrotne poświadczenia, mapa ewidencyjna)</t>
  </si>
  <si>
    <t>ZB obr.125 ( wykaz podmiotów, zestawienie powierzchni działek, zwrotne poświadczenia, mapa ewidencyjna)</t>
  </si>
  <si>
    <t>ZB obr.124 ( wykaz podmiotów, zestawienie powierzchni działek, zwrotne poświadczenia)</t>
  </si>
  <si>
    <t>ZB obr.136 ( wykaz podmiotów, zestawienie powierzchni działek, zwrotne poświadczenia, mapa ewidencyjna)</t>
  </si>
  <si>
    <t>ZB obr.122 ( wykaz podmiotów, zestawienie powierzchni działek, zwrotne poświadczenia, mapa ewidencyjna)</t>
  </si>
  <si>
    <t>ZB obr.138 ( wykaz podmiotów, zestawienie powierzchni działek, zwrotne poświadczenia, mapa ewidencyjna)</t>
  </si>
  <si>
    <t>ZB obr.129 ( wykaz podmiotów, zestawienie powierzchni działek, zwrotne poświadczenia, mapa ewidencyjna)</t>
  </si>
  <si>
    <t>ZB obr.130 ( wykaz podmiotów, zestawienie powierzchni działek, zwrotne poświadczenia, mapa ewidencyjna)</t>
  </si>
  <si>
    <r>
      <rPr>
        <sz val="10"/>
        <rFont val="Arial"/>
        <family val="2"/>
        <charset val="238"/>
      </rPr>
      <t>ZB obr.131 ( wykaz podmiotów, zestawienie powierzchni działek, zwrotne poświadczenia, mapa ewidencyjna</t>
    </r>
    <r>
      <rPr>
        <b/>
        <sz val="10"/>
        <rFont val="Arial"/>
        <family val="2"/>
        <charset val="238"/>
      </rPr>
      <t>)</t>
    </r>
  </si>
  <si>
    <t>ZB obr.137 ( wykaz podmiotów, zestawienie powierzchni budynków, zwrotne poświadczenia, mapa ewidencyjna, protokół wyłożenia projektu operatu, mapa numeracji porządkowej)</t>
  </si>
  <si>
    <t>ZB obr.132 ( wykaz podmiotów, zestawienie powierzchni działek, zwrotne poświadczenia, mapa ewidencyjna)</t>
  </si>
  <si>
    <t>ZB obr.133 ( wykaz podmiotów, zestawienie powierzchni działek, zwrotne poświadczenia, mapa ewidencyjna)</t>
  </si>
  <si>
    <t>ZB obr.134 ( wykaz podmiotów, zestawienie powierzchni działek, zwrotne poświadczenia, mapa ewidencyjna)</t>
  </si>
  <si>
    <t>ZB obr.135( zestawienie powierzchni działek, protokół wyłożenia projektu operatu, wykaz podmiotów)</t>
  </si>
  <si>
    <t>ZP (mapy wywiadu terenowego)</t>
  </si>
  <si>
    <t>14649 - KERG 2507.2003</t>
  </si>
  <si>
    <t>obr.143( zasób bazowy, zasób użytkowy, zwrotki))</t>
  </si>
  <si>
    <t>obr.210( zasób bazowy, zasób użytkowy, zwrotki)</t>
  </si>
  <si>
    <t>obr.200( zasób bazowy, zasób użytkowy, zwrotki)</t>
  </si>
  <si>
    <t>obr.215( zasób bazowy, zasób użytkowy, zwrotki)</t>
  </si>
  <si>
    <t>obr.193( zasób bazowy, zasób użytkowy, zwrotki)</t>
  </si>
  <si>
    <t>obr.113( zasób bazowy, zasób użytkowy, zwrotki)</t>
  </si>
  <si>
    <t>obr.198( zasób bazowy, zasób użytkowy, zwrotki)</t>
  </si>
  <si>
    <t>obr.142( zasób bazowy, zasób użytkowy, zwrotki)</t>
  </si>
  <si>
    <t>obr.223( zasób bazowy, zasób użytkowy, zwrotki)</t>
  </si>
  <si>
    <t>obr.197( zasób bazowy, zasób użytkowy, zwrotki)</t>
  </si>
  <si>
    <t>obr.221( zasób bazowy, zasób użytkowy, zwrotki)</t>
  </si>
  <si>
    <t>obr.219( zasób bazowy, zasób użytkowy)</t>
  </si>
  <si>
    <t>obr.196( zasób bazowy, zasób użytkowy, zwrotki)</t>
  </si>
  <si>
    <t>obr.194( zasób bazowy, zasób użytkowy, zwrotki)</t>
  </si>
  <si>
    <t>obr.224( zasób bazowy, zasób użytkowy, zwrotki)</t>
  </si>
  <si>
    <t>obr 222.( zasób bazowy, zasób użytkowy,zwrotki)</t>
  </si>
  <si>
    <t>obr 140.( zasób bazowy, zasób użytkowy,zwrotki)</t>
  </si>
  <si>
    <t>obr.226( zasób bazowy, zasób użytkowy, zwrotki)</t>
  </si>
  <si>
    <t>obr.195( zasób bazowy, zasób użytkowy, zwrotki)</t>
  </si>
  <si>
    <t>obr.225( zasób bazowy, zasób użytkowy, zwrotki)</t>
  </si>
  <si>
    <t>obr.199( zasób bazowy, zasób użytkowy, zwrotki)</t>
  </si>
  <si>
    <t>obr.227( zasób bazowy, zasób użytkowy, wykazy zmian gruntowych obr.140, zwrotki)</t>
  </si>
  <si>
    <t>ZP ( transformacja pkt granicznych, pomiar kontrolny działki, obliczenie z namierzenia budynków, wkładka do operatu. Wykaz współrzędnych pkt granicznych, materiały z ODGiK, płyty))</t>
  </si>
  <si>
    <t>obr.139( zasób bazowy, zasób użytkowy, zwrotki)</t>
  </si>
  <si>
    <t>ZB ( rejestr budynków, dziennik pomiaru kątów, szkice polowe, dziennik pomiaru pikiet, zestawienie wyników z pomiaru budynków, opisy topograficzne, sprawozdanie techniczne, dziennik robót)</t>
  </si>
  <si>
    <t>ZU ( zestawienie powierzchni i klasoużytków, szkice osnowy, mapa z punkatami do transformacji)</t>
  </si>
  <si>
    <t>14628 - KERG 2415.2003</t>
  </si>
  <si>
    <t>obr.89( mapa tematyczna, mapa ewidencyjna, wykaz zmian gruntowych, szkice polowe, mapa wywiadu terenowego, wykaz porównania powierzchni działek, wykaz porównania powierzchni działek, zwrotne poswiaczenia odbioru)</t>
  </si>
  <si>
    <t>obr.162 (wykaz zmian gruntowych,mapa tematyczna, mapa ewidencyjna, porównanie powierzchni budynków, wykaz porównania powierzchni działek,szkice polowe, zwrotne poświadczenia)</t>
  </si>
  <si>
    <t>obr. 90 ( mapa ewidencyjna, wykaz porównania powierzchni działek,szkice polowe,mapa tematyczna, wykaz zmian gruntowych, wykaz porównania powierzchni budynków, zwrotne poświadczenia, mapy wywiadu terenowego)</t>
  </si>
  <si>
    <t>obr.87 tom1( mapa tematyczna, wykaz porównania powierzchni działek, szkice polowe, wykaz porównania powierzchni budynków, mapa ewidencyjna, wykaz zmian gruntowych, zwrotne psiadczenie odbioru, mapywywiadu terenowego</t>
  </si>
  <si>
    <t>obr.97(wykazy zmian gruntowych, mapa tematyczna, mapa ewidencyjna,,wykaz porównania powierzchni budynków, wykaz porównania powierzchni działek, szkice polowe, zwrotne poświadczenia odbioru, zwrotne poświadczenia, mapa wywiadu terenowego))</t>
  </si>
  <si>
    <t>obr.99 (wykazy zmian gruntowych, mapa tematyczna, mapa ewidencyjna,,wykaz porównania powierzchni budynków, wykaz porównania powierzchni działek, szkice polowe, zwrotne poświadczenia odbioru, zwrotne poświadczenia, mapa wywiadu terenowego)</t>
  </si>
  <si>
    <t>obr.98 (wykazy zmian gruntowych, mapa tematyczna, mapa ewidencyjna,,wykaz porównania powierzchni budynków, wykaz porównania powierzchni działek, szkice polowe, zwrotne poświadczenia odbioru, zwrotne poświadczenia, mapa wywiadu terenowego)</t>
  </si>
  <si>
    <t>obr.95 (wykazy zmian gruntowych, mapa tematyczna, mapa ewidencyjna,,wykaz porównania powierzchni budynków, wykaz porównania powierzchni działek, szkice polowe, zwrotne poświadczenia odbioru, zwrotne poświadczenia, mapa wywiadu terenowego)</t>
  </si>
  <si>
    <t>obr.161 (wykazy zmian gruntowych, mapa tematyczna, mapa ewidencyjna,,wykaz porównania powierzchni budynków, wykaz porównania powierzchni działek, szkice polowe, zwrotne poświadczenia odbioru, zwrotne poświadczenia, mapa wywiadu terenowego)</t>
  </si>
  <si>
    <t>obr.96 (wykazy zmian gruntowych, mapa tematyczna, mapa ewidencyjna,,wykaz porównania powierzchni budynków, wykaz porównania powierzchni działek, szkice polowe, zwrotne poświadczenia odbioru, zwrotne poświadczenia, mapa wywiadu terenowego)</t>
  </si>
  <si>
    <t>teczka obiekt 1( sprawozdanie techniczne, zgłoszenie pracy geodezyjnej,wykazy zmian dotyczących działek,transformacja, dziennik robót geodezyjnych)</t>
  </si>
  <si>
    <t>obr.94 (wykazy zmian gruntowych, mapa tematyczna, mapa ewidencyjna,,wykaz porównania powierzchni budynków, wykaz porównania powierzchni działek, szkice polowe, zwrotne poświadczenia odbioru, zwrotne poświadczenia, mapa wywiadu terenowego)</t>
  </si>
  <si>
    <t>obr.93 (wykazy zmian gruntowych, mapa tematyczna, mapa ewidencyjna,,wykaz porównania powierzchni budynków, wykaz porównania powierzchni działek, szkice polowe, zwrotne poświadczenia odbioru, zwrotne poświadczenia, mapa wywiadu terenowego)</t>
  </si>
  <si>
    <t>obr. 91 ( mapa ewidencyjna, wykaz porównania powierzchni działek,szkice polowe,mapa tematyczna, wykaz zmian gruntowych, wykaz porównania powierzchni budynków, zwrotne poświadczenia, mapy wywiadu terenowego)</t>
  </si>
  <si>
    <t>obr. 92 ( mapa ewidencyjna, wykaz porównania powierzchni działek,szkice polowe,mapa tematyczna, wykaz zmian gruntowych, wykaz porównania powierzchni budynków, zwrotne poświadczenia, mapy wywiadu terenowego)</t>
  </si>
  <si>
    <t>obr. 88 ( mapa ewidencyjna, wykaz porównania powierzchni działek,szkice polowe,mapa tematyczna, wykaz zmian gruntowych, wykaz porównania powierzchni budynków, zwrotne poświadczenia, mapy wywiadu terenowego)</t>
  </si>
  <si>
    <t>obr. 86 ( mapa ewidencyjna, wykaz porównania powierzchni działek,szkice polowe,mapa tematyczna, wykaz zmian gruntowych, wykaz porównania powierzchni budynków, zwrotne poświadczenia, mapy wywiadu terenowego)</t>
  </si>
  <si>
    <t>obr. 85 ( mapa ewidencyjna, wykaz porównania powierzchni działek,szkice polowe,mapa tematyczna, wykaz zmian gruntowych, wykaz porównania powierzchni budynków, zwrotne poświadczenia, mapy wywiadu terenowego)</t>
  </si>
  <si>
    <t>Numer Obrębu</t>
  </si>
  <si>
    <t>Nazwa obrębu</t>
  </si>
  <si>
    <t>KERG</t>
  </si>
  <si>
    <t>Ilość kart A4 (arkusz danych ewid. budynku lub karta spisowa bud.)</t>
  </si>
  <si>
    <t>Wykaz porównania powierzchni działek ewidencyjnych</t>
  </si>
  <si>
    <t>Wykaz porównania powierzchni budynków</t>
  </si>
  <si>
    <t>Wykaz zmian danych ewidencji dot. działki</t>
  </si>
  <si>
    <t>Wykaz zmian gruntowych ( są tu wypisy)</t>
  </si>
  <si>
    <t>Zwrotne poświadczenie odbioru</t>
  </si>
  <si>
    <t xml:space="preserve">Szkice polowe </t>
  </si>
  <si>
    <t>Mapa adresowa (tematyczna)</t>
  </si>
  <si>
    <t>Mapa zasadnicza</t>
  </si>
  <si>
    <t>Mapa wywiadu terenowego</t>
  </si>
  <si>
    <t>Mapa ewidencyjna</t>
  </si>
  <si>
    <t>nie liczyć wypisów z rej. Gruntów; każda teczka oddzielnie (tomy - nowy wiersz)</t>
  </si>
  <si>
    <t>0001</t>
  </si>
  <si>
    <t>1</t>
  </si>
  <si>
    <t>2417/03</t>
  </si>
  <si>
    <t>0002</t>
  </si>
  <si>
    <t>2</t>
  </si>
  <si>
    <t>0003</t>
  </si>
  <si>
    <t>3</t>
  </si>
  <si>
    <t>0004</t>
  </si>
  <si>
    <t>4</t>
  </si>
  <si>
    <t>0005</t>
  </si>
  <si>
    <t>5</t>
  </si>
  <si>
    <t>brak budynków w obrębie</t>
  </si>
  <si>
    <t>0006</t>
  </si>
  <si>
    <t>6</t>
  </si>
  <si>
    <t>0007</t>
  </si>
  <si>
    <t>7</t>
  </si>
  <si>
    <t>0008</t>
  </si>
  <si>
    <t>8</t>
  </si>
  <si>
    <t>0009</t>
  </si>
  <si>
    <t>9</t>
  </si>
  <si>
    <t>0010</t>
  </si>
  <si>
    <t>10</t>
  </si>
  <si>
    <t>0011</t>
  </si>
  <si>
    <t>11</t>
  </si>
  <si>
    <t>0012</t>
  </si>
  <si>
    <t>12</t>
  </si>
  <si>
    <t>0014</t>
  </si>
  <si>
    <t>14</t>
  </si>
  <si>
    <t>0015</t>
  </si>
  <si>
    <t>15</t>
  </si>
  <si>
    <t>0016</t>
  </si>
  <si>
    <t>16</t>
  </si>
  <si>
    <t>0017</t>
  </si>
  <si>
    <t>17</t>
  </si>
  <si>
    <t>0018</t>
  </si>
  <si>
    <t>18</t>
  </si>
  <si>
    <t>2417/2003</t>
  </si>
  <si>
    <t>0019</t>
  </si>
  <si>
    <t>19</t>
  </si>
  <si>
    <t>0020</t>
  </si>
  <si>
    <t>20</t>
  </si>
  <si>
    <t>0021</t>
  </si>
  <si>
    <t>21</t>
  </si>
  <si>
    <t>0022</t>
  </si>
  <si>
    <t>22</t>
  </si>
  <si>
    <t>0023</t>
  </si>
  <si>
    <t>23</t>
  </si>
  <si>
    <t>0024</t>
  </si>
  <si>
    <t>24</t>
  </si>
  <si>
    <t>2 skoroszyty wypisów</t>
  </si>
  <si>
    <t>0025</t>
  </si>
  <si>
    <t>25</t>
  </si>
  <si>
    <t>0027</t>
  </si>
  <si>
    <t>27</t>
  </si>
  <si>
    <t>1871/2004</t>
  </si>
  <si>
    <t>0030</t>
  </si>
  <si>
    <t>30</t>
  </si>
  <si>
    <t>1871/04</t>
  </si>
  <si>
    <t>wypisy</t>
  </si>
  <si>
    <t>0031</t>
  </si>
  <si>
    <t>31</t>
  </si>
  <si>
    <t>0032</t>
  </si>
  <si>
    <t>32</t>
  </si>
  <si>
    <t>różne</t>
  </si>
  <si>
    <t>0033</t>
  </si>
  <si>
    <t>33</t>
  </si>
  <si>
    <t>0034</t>
  </si>
  <si>
    <t>34</t>
  </si>
  <si>
    <t>0035</t>
  </si>
  <si>
    <t>35</t>
  </si>
  <si>
    <t>0036</t>
  </si>
  <si>
    <t>36</t>
  </si>
  <si>
    <t>0037</t>
  </si>
  <si>
    <t>37</t>
  </si>
  <si>
    <t>0038</t>
  </si>
  <si>
    <t>38</t>
  </si>
  <si>
    <t>0039</t>
  </si>
  <si>
    <t>39</t>
  </si>
  <si>
    <t>0040</t>
  </si>
  <si>
    <t>40</t>
  </si>
  <si>
    <t>0044</t>
  </si>
  <si>
    <t>44</t>
  </si>
  <si>
    <t>2183/03</t>
  </si>
  <si>
    <t>0045</t>
  </si>
  <si>
    <t>45</t>
  </si>
  <si>
    <t>2446/03</t>
  </si>
  <si>
    <t>0046</t>
  </si>
  <si>
    <t>46</t>
  </si>
  <si>
    <t>0047</t>
  </si>
  <si>
    <t>47</t>
  </si>
  <si>
    <t>0048</t>
  </si>
  <si>
    <t>48</t>
  </si>
  <si>
    <t>0049</t>
  </si>
  <si>
    <t>49</t>
  </si>
  <si>
    <t>2446/2003</t>
  </si>
  <si>
    <t>0050</t>
  </si>
  <si>
    <t>50</t>
  </si>
  <si>
    <t>0051</t>
  </si>
  <si>
    <t>51</t>
  </si>
  <si>
    <t>0052</t>
  </si>
  <si>
    <t>52</t>
  </si>
  <si>
    <t>0053</t>
  </si>
  <si>
    <t>53</t>
  </si>
  <si>
    <t>2416/2003</t>
  </si>
  <si>
    <t>0054</t>
  </si>
  <si>
    <t>54</t>
  </si>
  <si>
    <t>0055</t>
  </si>
  <si>
    <t>55</t>
  </si>
  <si>
    <t>0056</t>
  </si>
  <si>
    <t>56</t>
  </si>
  <si>
    <t>0057</t>
  </si>
  <si>
    <t>57</t>
  </si>
  <si>
    <t>0058</t>
  </si>
  <si>
    <t>58</t>
  </si>
  <si>
    <t>0059</t>
  </si>
  <si>
    <t>59</t>
  </si>
  <si>
    <t>0060</t>
  </si>
  <si>
    <t>60</t>
  </si>
  <si>
    <t>0061</t>
  </si>
  <si>
    <t>61</t>
  </si>
  <si>
    <t>0062</t>
  </si>
  <si>
    <t>62 Tom I</t>
  </si>
  <si>
    <t>2416/03</t>
  </si>
  <si>
    <t>62 Tom II</t>
  </si>
  <si>
    <t>0063</t>
  </si>
  <si>
    <t>63</t>
  </si>
  <si>
    <t>0064</t>
  </si>
  <si>
    <t>64</t>
  </si>
  <si>
    <t>0065</t>
  </si>
  <si>
    <t>65</t>
  </si>
  <si>
    <t>0066</t>
  </si>
  <si>
    <t>66</t>
  </si>
  <si>
    <t>0067</t>
  </si>
  <si>
    <t>67</t>
  </si>
  <si>
    <t>0068</t>
  </si>
  <si>
    <t>68</t>
  </si>
  <si>
    <t>0069</t>
  </si>
  <si>
    <t>69</t>
  </si>
  <si>
    <t>0070</t>
  </si>
  <si>
    <t>70</t>
  </si>
  <si>
    <t>0071</t>
  </si>
  <si>
    <t>71</t>
  </si>
  <si>
    <t>0072</t>
  </si>
  <si>
    <t>72</t>
  </si>
  <si>
    <t>0073</t>
  </si>
  <si>
    <t>73</t>
  </si>
  <si>
    <t>0074</t>
  </si>
  <si>
    <t>74</t>
  </si>
  <si>
    <t>2183/2003</t>
  </si>
  <si>
    <t>0075</t>
  </si>
  <si>
    <t>75</t>
  </si>
  <si>
    <t>0076</t>
  </si>
  <si>
    <t>76</t>
  </si>
  <si>
    <t>0077</t>
  </si>
  <si>
    <t>77</t>
  </si>
  <si>
    <t>0078</t>
  </si>
  <si>
    <t>78</t>
  </si>
  <si>
    <t>2371/2003</t>
  </si>
  <si>
    <t>1 koperta</t>
  </si>
  <si>
    <t>0079</t>
  </si>
  <si>
    <t>79</t>
  </si>
  <si>
    <t>0080</t>
  </si>
  <si>
    <t>80</t>
  </si>
  <si>
    <t>0081</t>
  </si>
  <si>
    <t>81</t>
  </si>
  <si>
    <t>0082</t>
  </si>
  <si>
    <t>82</t>
  </si>
  <si>
    <t>0083</t>
  </si>
  <si>
    <t>83</t>
  </si>
  <si>
    <t>0084</t>
  </si>
  <si>
    <t>84</t>
  </si>
  <si>
    <t>0085</t>
  </si>
  <si>
    <t>85</t>
  </si>
  <si>
    <t>Wypisy</t>
  </si>
  <si>
    <t>0086</t>
  </si>
  <si>
    <t>86</t>
  </si>
  <si>
    <t>2415/2003</t>
  </si>
  <si>
    <t>0087</t>
  </si>
  <si>
    <t>87</t>
  </si>
  <si>
    <t>0088</t>
  </si>
  <si>
    <t>88</t>
  </si>
  <si>
    <t>0089</t>
  </si>
  <si>
    <t>89</t>
  </si>
  <si>
    <t>0090</t>
  </si>
  <si>
    <t>90</t>
  </si>
  <si>
    <t>2415/03</t>
  </si>
  <si>
    <t>0091</t>
  </si>
  <si>
    <t>91</t>
  </si>
  <si>
    <t>0092</t>
  </si>
  <si>
    <t>92</t>
  </si>
  <si>
    <t>0093</t>
  </si>
  <si>
    <t>93</t>
  </si>
  <si>
    <t>0094</t>
  </si>
  <si>
    <t>94</t>
  </si>
  <si>
    <t>0095</t>
  </si>
  <si>
    <t>95</t>
  </si>
  <si>
    <t>0096</t>
  </si>
  <si>
    <t>96</t>
  </si>
  <si>
    <t>0097</t>
  </si>
  <si>
    <t>97</t>
  </si>
  <si>
    <t>0098</t>
  </si>
  <si>
    <t>98</t>
  </si>
  <si>
    <t>0099</t>
  </si>
  <si>
    <t>99</t>
  </si>
  <si>
    <t>0100</t>
  </si>
  <si>
    <t>100</t>
  </si>
  <si>
    <t>0101</t>
  </si>
  <si>
    <t>101</t>
  </si>
  <si>
    <t>0102</t>
  </si>
  <si>
    <t>102</t>
  </si>
  <si>
    <t>0103</t>
  </si>
  <si>
    <t>103</t>
  </si>
  <si>
    <t>wypisy i akty notarialne (7str)</t>
  </si>
  <si>
    <t>0104</t>
  </si>
  <si>
    <t>104</t>
  </si>
  <si>
    <t>0105</t>
  </si>
  <si>
    <t>105</t>
  </si>
  <si>
    <t>0106</t>
  </si>
  <si>
    <t>106</t>
  </si>
  <si>
    <t>Wkładka do operatu modernizacji  ewidencji gruntów NR KS. EW 14578 (8 stron). Operat pomiarowy, weryfikacja ewidencji gruntów dz. Nr 29/1 obręb107 (wkładka do operatu 14578 - 12 stron</t>
  </si>
  <si>
    <t>0107</t>
  </si>
  <si>
    <t>107</t>
  </si>
  <si>
    <t>0108</t>
  </si>
  <si>
    <t>108</t>
  </si>
  <si>
    <t>0109</t>
  </si>
  <si>
    <t>109</t>
  </si>
  <si>
    <t>0110</t>
  </si>
  <si>
    <t>110</t>
  </si>
  <si>
    <t>0111</t>
  </si>
  <si>
    <t>111</t>
  </si>
  <si>
    <t>0112</t>
  </si>
  <si>
    <t>112</t>
  </si>
  <si>
    <t>0113</t>
  </si>
  <si>
    <t>113</t>
  </si>
  <si>
    <t>2507/2003</t>
  </si>
  <si>
    <t>0114</t>
  </si>
  <si>
    <t>114</t>
  </si>
  <si>
    <t>0115</t>
  </si>
  <si>
    <t>115</t>
  </si>
  <si>
    <t>0116</t>
  </si>
  <si>
    <t>116</t>
  </si>
  <si>
    <t>0117</t>
  </si>
  <si>
    <t>117</t>
  </si>
  <si>
    <t>0118</t>
  </si>
  <si>
    <t>118</t>
  </si>
  <si>
    <t>0119</t>
  </si>
  <si>
    <t>119</t>
  </si>
  <si>
    <t>0120</t>
  </si>
  <si>
    <t>120</t>
  </si>
  <si>
    <t>0121</t>
  </si>
  <si>
    <t>121</t>
  </si>
  <si>
    <t>0122</t>
  </si>
  <si>
    <t>122</t>
  </si>
  <si>
    <t>0123</t>
  </si>
  <si>
    <t>123</t>
  </si>
  <si>
    <t>0124</t>
  </si>
  <si>
    <t>124</t>
  </si>
  <si>
    <t>0125</t>
  </si>
  <si>
    <t>125</t>
  </si>
  <si>
    <t>0126</t>
  </si>
  <si>
    <t>126</t>
  </si>
  <si>
    <t>1869/04</t>
  </si>
  <si>
    <t>0127</t>
  </si>
  <si>
    <t>127</t>
  </si>
  <si>
    <t>0128</t>
  </si>
  <si>
    <t>128</t>
  </si>
  <si>
    <t>0129</t>
  </si>
  <si>
    <t>129</t>
  </si>
  <si>
    <t>0130</t>
  </si>
  <si>
    <t>130</t>
  </si>
  <si>
    <t>0131</t>
  </si>
  <si>
    <t>131</t>
  </si>
  <si>
    <t>0132</t>
  </si>
  <si>
    <t>132</t>
  </si>
  <si>
    <t>0133</t>
  </si>
  <si>
    <t>133</t>
  </si>
  <si>
    <t>0134</t>
  </si>
  <si>
    <t>134</t>
  </si>
  <si>
    <t>0135</t>
  </si>
  <si>
    <t>135</t>
  </si>
  <si>
    <t>0136</t>
  </si>
  <si>
    <t>136</t>
  </si>
  <si>
    <t>0137</t>
  </si>
  <si>
    <t>137</t>
  </si>
  <si>
    <t>0138</t>
  </si>
  <si>
    <t>138</t>
  </si>
  <si>
    <t>0139</t>
  </si>
  <si>
    <t>139</t>
  </si>
  <si>
    <t>2507/03</t>
  </si>
  <si>
    <t>0140</t>
  </si>
  <si>
    <t>140</t>
  </si>
  <si>
    <t>0141</t>
  </si>
  <si>
    <t>141</t>
  </si>
  <si>
    <t>0142</t>
  </si>
  <si>
    <t>142</t>
  </si>
  <si>
    <t>0143</t>
  </si>
  <si>
    <t>143</t>
  </si>
  <si>
    <t>0145</t>
  </si>
  <si>
    <t>145</t>
  </si>
  <si>
    <t>0146</t>
  </si>
  <si>
    <t>146</t>
  </si>
  <si>
    <t>0147</t>
  </si>
  <si>
    <t>147</t>
  </si>
  <si>
    <t>2194/2003</t>
  </si>
  <si>
    <t>0148</t>
  </si>
  <si>
    <t>148</t>
  </si>
  <si>
    <t>0149</t>
  </si>
  <si>
    <t xml:space="preserve">149 Tom I </t>
  </si>
  <si>
    <t>149 Tom II</t>
  </si>
  <si>
    <t>0150</t>
  </si>
  <si>
    <t>150 Tom I</t>
  </si>
  <si>
    <t>2194/03</t>
  </si>
  <si>
    <t>150 Tom II</t>
  </si>
  <si>
    <t>150 Tom III</t>
  </si>
  <si>
    <t>0151</t>
  </si>
  <si>
    <t>151 Tom I</t>
  </si>
  <si>
    <t>151 Tom II</t>
  </si>
  <si>
    <t>151 Tom III</t>
  </si>
  <si>
    <t>151 Tom IV</t>
  </si>
  <si>
    <t>151 Tom V</t>
  </si>
  <si>
    <t>151 Tom VI</t>
  </si>
  <si>
    <t>0152</t>
  </si>
  <si>
    <t>152</t>
  </si>
  <si>
    <t>1177/2005</t>
  </si>
  <si>
    <t>0153</t>
  </si>
  <si>
    <t>153</t>
  </si>
  <si>
    <t>0154</t>
  </si>
  <si>
    <t>154</t>
  </si>
  <si>
    <t>0155</t>
  </si>
  <si>
    <t>155</t>
  </si>
  <si>
    <t>0156</t>
  </si>
  <si>
    <t>156</t>
  </si>
  <si>
    <t>0157</t>
  </si>
  <si>
    <t>157</t>
  </si>
  <si>
    <t>0158</t>
  </si>
  <si>
    <t>158</t>
  </si>
  <si>
    <t>0159</t>
  </si>
  <si>
    <t>159</t>
  </si>
  <si>
    <t>0160</t>
  </si>
  <si>
    <t>160</t>
  </si>
  <si>
    <t>0161</t>
  </si>
  <si>
    <t>161</t>
  </si>
  <si>
    <t>0162</t>
  </si>
  <si>
    <t>162</t>
  </si>
  <si>
    <t>0163</t>
  </si>
  <si>
    <t>163</t>
  </si>
  <si>
    <t>0164</t>
  </si>
  <si>
    <t>164</t>
  </si>
  <si>
    <t>0165</t>
  </si>
  <si>
    <t>165</t>
  </si>
  <si>
    <t>0166</t>
  </si>
  <si>
    <t>166</t>
  </si>
  <si>
    <t>0167</t>
  </si>
  <si>
    <t>167</t>
  </si>
  <si>
    <t>0168</t>
  </si>
  <si>
    <t>168</t>
  </si>
  <si>
    <t>0169</t>
  </si>
  <si>
    <t>169</t>
  </si>
  <si>
    <t>0170</t>
  </si>
  <si>
    <t>170</t>
  </si>
  <si>
    <t>0171</t>
  </si>
  <si>
    <t>171</t>
  </si>
  <si>
    <t>0172</t>
  </si>
  <si>
    <t>172</t>
  </si>
  <si>
    <t>0173</t>
  </si>
  <si>
    <t>173</t>
  </si>
  <si>
    <t>0174</t>
  </si>
  <si>
    <t>174</t>
  </si>
  <si>
    <t>0175</t>
  </si>
  <si>
    <t>175</t>
  </si>
  <si>
    <t>0176</t>
  </si>
  <si>
    <t>176</t>
  </si>
  <si>
    <t>Dorota</t>
  </si>
  <si>
    <t>0177</t>
  </si>
  <si>
    <t>177</t>
  </si>
  <si>
    <t>0178</t>
  </si>
  <si>
    <t>178</t>
  </si>
  <si>
    <t>1koperta</t>
  </si>
  <si>
    <t>0179</t>
  </si>
  <si>
    <t>179 Tom I</t>
  </si>
  <si>
    <t>179 Tom II</t>
  </si>
  <si>
    <t>0180</t>
  </si>
  <si>
    <t>180 Tom I</t>
  </si>
  <si>
    <t>180 Tom II</t>
  </si>
  <si>
    <t>180 Tom III</t>
  </si>
  <si>
    <t>0181</t>
  </si>
  <si>
    <t>181</t>
  </si>
  <si>
    <t>0182</t>
  </si>
  <si>
    <t>182 Tom I</t>
  </si>
  <si>
    <t>182 Tom II</t>
  </si>
  <si>
    <t>182 Tom III</t>
  </si>
  <si>
    <t>0183</t>
  </si>
  <si>
    <t>183</t>
  </si>
  <si>
    <t>0184</t>
  </si>
  <si>
    <t>184</t>
  </si>
  <si>
    <t>0185</t>
  </si>
  <si>
    <t>185</t>
  </si>
  <si>
    <t>0186</t>
  </si>
  <si>
    <t>186</t>
  </si>
  <si>
    <t>0187</t>
  </si>
  <si>
    <t>187</t>
  </si>
  <si>
    <t>0188</t>
  </si>
  <si>
    <t>188</t>
  </si>
  <si>
    <t>0189</t>
  </si>
  <si>
    <t>189</t>
  </si>
  <si>
    <t>0190</t>
  </si>
  <si>
    <t>190</t>
  </si>
  <si>
    <t>0191</t>
  </si>
  <si>
    <t>191</t>
  </si>
  <si>
    <t>0193</t>
  </si>
  <si>
    <t>193</t>
  </si>
  <si>
    <t>0194</t>
  </si>
  <si>
    <t>194</t>
  </si>
  <si>
    <t>0195</t>
  </si>
  <si>
    <t>195</t>
  </si>
  <si>
    <t>0196</t>
  </si>
  <si>
    <t>196</t>
  </si>
  <si>
    <t>0197</t>
  </si>
  <si>
    <t>197</t>
  </si>
  <si>
    <t>0198</t>
  </si>
  <si>
    <t>198</t>
  </si>
  <si>
    <t>0199</t>
  </si>
  <si>
    <t>199</t>
  </si>
  <si>
    <t>0200</t>
  </si>
  <si>
    <t>200</t>
  </si>
  <si>
    <t>0201</t>
  </si>
  <si>
    <t>201</t>
  </si>
  <si>
    <t>1869/2004</t>
  </si>
  <si>
    <t>0202</t>
  </si>
  <si>
    <t>202</t>
  </si>
  <si>
    <t>0203</t>
  </si>
  <si>
    <t>203</t>
  </si>
  <si>
    <t>0204</t>
  </si>
  <si>
    <t>204</t>
  </si>
  <si>
    <t>0205</t>
  </si>
  <si>
    <t>205</t>
  </si>
  <si>
    <t>0206</t>
  </si>
  <si>
    <t>206</t>
  </si>
  <si>
    <t>0207</t>
  </si>
  <si>
    <t>207</t>
  </si>
  <si>
    <t>0208</t>
  </si>
  <si>
    <t>208</t>
  </si>
  <si>
    <t>0209</t>
  </si>
  <si>
    <t>209</t>
  </si>
  <si>
    <t>operat pomiarowy</t>
  </si>
  <si>
    <t>0210</t>
  </si>
  <si>
    <t>210</t>
  </si>
  <si>
    <t>0211</t>
  </si>
  <si>
    <t>211</t>
  </si>
  <si>
    <t>operat (10str)</t>
  </si>
  <si>
    <t>0212</t>
  </si>
  <si>
    <t>212</t>
  </si>
  <si>
    <t>operat (19str)</t>
  </si>
  <si>
    <t>0213</t>
  </si>
  <si>
    <t>213</t>
  </si>
  <si>
    <t>operat (25str)</t>
  </si>
  <si>
    <t>0214</t>
  </si>
  <si>
    <t>214</t>
  </si>
  <si>
    <t>1177/05</t>
  </si>
  <si>
    <t>operat (27str)</t>
  </si>
  <si>
    <t>0215</t>
  </si>
  <si>
    <t>215</t>
  </si>
  <si>
    <t>0216</t>
  </si>
  <si>
    <t>216</t>
  </si>
  <si>
    <t>0217</t>
  </si>
  <si>
    <t>217</t>
  </si>
  <si>
    <t>0218</t>
  </si>
  <si>
    <t>218</t>
  </si>
  <si>
    <t>0219</t>
  </si>
  <si>
    <t>219</t>
  </si>
  <si>
    <t>0220</t>
  </si>
  <si>
    <t>220</t>
  </si>
  <si>
    <t>0221</t>
  </si>
  <si>
    <t>221</t>
  </si>
  <si>
    <t>0222</t>
  </si>
  <si>
    <t>222</t>
  </si>
  <si>
    <t>0223</t>
  </si>
  <si>
    <t>223</t>
  </si>
  <si>
    <t>0224</t>
  </si>
  <si>
    <t>224</t>
  </si>
  <si>
    <t>0225</t>
  </si>
  <si>
    <t>225</t>
  </si>
  <si>
    <t>0226</t>
  </si>
  <si>
    <t>226</t>
  </si>
  <si>
    <t>0227</t>
  </si>
  <si>
    <t>227</t>
  </si>
  <si>
    <t>0228</t>
  </si>
  <si>
    <t>228</t>
  </si>
  <si>
    <t>1868/04</t>
  </si>
  <si>
    <t>0229</t>
  </si>
  <si>
    <t>229</t>
  </si>
  <si>
    <t>0230</t>
  </si>
  <si>
    <t>230</t>
  </si>
  <si>
    <t>0231</t>
  </si>
  <si>
    <t>231</t>
  </si>
  <si>
    <t>0232</t>
  </si>
  <si>
    <t>232</t>
  </si>
  <si>
    <t>0233</t>
  </si>
  <si>
    <t>233</t>
  </si>
  <si>
    <t>0234</t>
  </si>
  <si>
    <t>234</t>
  </si>
  <si>
    <t>0235</t>
  </si>
  <si>
    <t>235</t>
  </si>
  <si>
    <t>0236</t>
  </si>
  <si>
    <t>236</t>
  </si>
  <si>
    <t>0237</t>
  </si>
  <si>
    <t>237</t>
  </si>
  <si>
    <t>0238</t>
  </si>
  <si>
    <t>238</t>
  </si>
  <si>
    <t>0239</t>
  </si>
  <si>
    <t>239</t>
  </si>
  <si>
    <t>2129/02</t>
  </si>
  <si>
    <t>wkładka do operatu</t>
  </si>
  <si>
    <t>0240</t>
  </si>
  <si>
    <t>240</t>
  </si>
  <si>
    <t>0241</t>
  </si>
  <si>
    <t>241</t>
  </si>
  <si>
    <t>0242</t>
  </si>
  <si>
    <t>242</t>
  </si>
  <si>
    <t>0243</t>
  </si>
  <si>
    <t>243</t>
  </si>
  <si>
    <t>0244</t>
  </si>
  <si>
    <t>244</t>
  </si>
  <si>
    <t>0245</t>
  </si>
  <si>
    <t>245</t>
  </si>
  <si>
    <t>0246</t>
  </si>
  <si>
    <t>246</t>
  </si>
  <si>
    <t>0247</t>
  </si>
  <si>
    <t>247</t>
  </si>
  <si>
    <t>0248</t>
  </si>
  <si>
    <t>248</t>
  </si>
  <si>
    <t>0249</t>
  </si>
  <si>
    <t>249</t>
  </si>
  <si>
    <t>0250</t>
  </si>
  <si>
    <t>250 Tom I</t>
  </si>
  <si>
    <t>250 Tom II</t>
  </si>
  <si>
    <t>0251</t>
  </si>
  <si>
    <t>251</t>
  </si>
  <si>
    <t>0252</t>
  </si>
  <si>
    <t>252</t>
  </si>
  <si>
    <t>0253</t>
  </si>
  <si>
    <t>253</t>
  </si>
  <si>
    <t>0255</t>
  </si>
  <si>
    <t>255</t>
  </si>
  <si>
    <t>0256</t>
  </si>
  <si>
    <t>256</t>
  </si>
  <si>
    <t>0257</t>
  </si>
  <si>
    <t>257</t>
  </si>
  <si>
    <t>0258</t>
  </si>
  <si>
    <t>258</t>
  </si>
  <si>
    <t>0259</t>
  </si>
  <si>
    <t>259</t>
  </si>
  <si>
    <t>0260</t>
  </si>
  <si>
    <t>260</t>
  </si>
  <si>
    <t>0261</t>
  </si>
  <si>
    <t>261</t>
  </si>
  <si>
    <t>0262</t>
  </si>
  <si>
    <t>262</t>
  </si>
  <si>
    <t>0263</t>
  </si>
  <si>
    <t>263</t>
  </si>
  <si>
    <t>0264</t>
  </si>
  <si>
    <t>264</t>
  </si>
  <si>
    <t>0265</t>
  </si>
  <si>
    <t>265</t>
  </si>
  <si>
    <t>0266</t>
  </si>
  <si>
    <t>266</t>
  </si>
  <si>
    <t>0269</t>
  </si>
  <si>
    <t>269</t>
  </si>
  <si>
    <t>0270</t>
  </si>
  <si>
    <t>270</t>
  </si>
  <si>
    <t>0271</t>
  </si>
  <si>
    <t>271</t>
  </si>
  <si>
    <t>0272</t>
  </si>
  <si>
    <t>272</t>
  </si>
  <si>
    <t>0273</t>
  </si>
  <si>
    <t>273</t>
  </si>
  <si>
    <t>0274</t>
  </si>
  <si>
    <t>274</t>
  </si>
  <si>
    <t>0275</t>
  </si>
  <si>
    <t>275</t>
  </si>
  <si>
    <t>0276</t>
  </si>
  <si>
    <t>276</t>
  </si>
  <si>
    <t>0277</t>
  </si>
  <si>
    <t>277</t>
  </si>
  <si>
    <t>0278</t>
  </si>
  <si>
    <t>278</t>
  </si>
  <si>
    <t>0279</t>
  </si>
  <si>
    <t>279</t>
  </si>
  <si>
    <t>0280</t>
  </si>
  <si>
    <t>280</t>
  </si>
  <si>
    <t>0281</t>
  </si>
  <si>
    <t>281</t>
  </si>
  <si>
    <t>0282</t>
  </si>
  <si>
    <t>282</t>
  </si>
  <si>
    <t>0283</t>
  </si>
  <si>
    <t>283</t>
  </si>
  <si>
    <t>0284</t>
  </si>
  <si>
    <t>284</t>
  </si>
  <si>
    <t>0285</t>
  </si>
  <si>
    <t>285</t>
  </si>
  <si>
    <t>0286</t>
  </si>
  <si>
    <t>286</t>
  </si>
  <si>
    <t>0287</t>
  </si>
  <si>
    <t>287</t>
  </si>
  <si>
    <t>0288</t>
  </si>
  <si>
    <t>288</t>
  </si>
  <si>
    <t>pusty</t>
  </si>
  <si>
    <t>0289</t>
  </si>
  <si>
    <t>289</t>
  </si>
  <si>
    <t>0290</t>
  </si>
  <si>
    <t>290</t>
  </si>
  <si>
    <t>2092/2000</t>
  </si>
  <si>
    <t>0291</t>
  </si>
  <si>
    <t>291</t>
  </si>
  <si>
    <t>0292</t>
  </si>
  <si>
    <t>292</t>
  </si>
  <si>
    <t>0293</t>
  </si>
  <si>
    <t>293</t>
  </si>
  <si>
    <t>0294</t>
  </si>
  <si>
    <t>294</t>
  </si>
  <si>
    <t>0295</t>
  </si>
  <si>
    <t>295</t>
  </si>
  <si>
    <t>0296</t>
  </si>
  <si>
    <t>296</t>
  </si>
  <si>
    <t>1852/01</t>
  </si>
  <si>
    <t>0297</t>
  </si>
  <si>
    <t>297</t>
  </si>
  <si>
    <t>1854/01</t>
  </si>
  <si>
    <t>Dorota (zdublowany przez Vertical)</t>
  </si>
  <si>
    <t>0298</t>
  </si>
  <si>
    <t>298</t>
  </si>
  <si>
    <t>0299</t>
  </si>
  <si>
    <t>299</t>
  </si>
  <si>
    <t>0300</t>
  </si>
  <si>
    <t>300</t>
  </si>
  <si>
    <t>0301</t>
  </si>
  <si>
    <t>301</t>
  </si>
  <si>
    <t>0302</t>
  </si>
  <si>
    <t>302</t>
  </si>
  <si>
    <t>0304</t>
  </si>
  <si>
    <t>304</t>
  </si>
  <si>
    <t>0305</t>
  </si>
  <si>
    <t>305</t>
  </si>
  <si>
    <t>0306</t>
  </si>
  <si>
    <t>306</t>
  </si>
  <si>
    <t>0308</t>
  </si>
  <si>
    <t>308</t>
  </si>
  <si>
    <t>0309</t>
  </si>
  <si>
    <t>309</t>
  </si>
  <si>
    <t>0310</t>
  </si>
  <si>
    <t>310</t>
  </si>
  <si>
    <t>1853/02</t>
  </si>
  <si>
    <t>0311</t>
  </si>
  <si>
    <t>311 Tom I</t>
  </si>
  <si>
    <t>311 Tom II</t>
  </si>
  <si>
    <t>0312</t>
  </si>
  <si>
    <t>312 Tom I</t>
  </si>
  <si>
    <t>312 Tom II</t>
  </si>
  <si>
    <t>0313</t>
  </si>
  <si>
    <t>313</t>
  </si>
  <si>
    <t>0314</t>
  </si>
  <si>
    <t>314</t>
  </si>
  <si>
    <t>0315</t>
  </si>
  <si>
    <t>315</t>
  </si>
  <si>
    <t>0316</t>
  </si>
  <si>
    <t>316</t>
  </si>
  <si>
    <t>0318</t>
  </si>
  <si>
    <t>318</t>
  </si>
  <si>
    <t>0319</t>
  </si>
  <si>
    <t>319</t>
  </si>
  <si>
    <t>0320</t>
  </si>
  <si>
    <t>320</t>
  </si>
  <si>
    <t>0322</t>
  </si>
  <si>
    <t>322</t>
  </si>
  <si>
    <t>185220/01</t>
  </si>
  <si>
    <t>0323</t>
  </si>
  <si>
    <t>323</t>
  </si>
  <si>
    <t>0324</t>
  </si>
  <si>
    <t>324</t>
  </si>
  <si>
    <t>1852/2001</t>
  </si>
  <si>
    <t>0325</t>
  </si>
  <si>
    <t>325</t>
  </si>
  <si>
    <t>0326</t>
  </si>
  <si>
    <t>326</t>
  </si>
  <si>
    <t>0327</t>
  </si>
  <si>
    <t>327</t>
  </si>
  <si>
    <t>0328</t>
  </si>
  <si>
    <t>328</t>
  </si>
  <si>
    <t>0329</t>
  </si>
  <si>
    <t>329</t>
  </si>
  <si>
    <t>0330</t>
  </si>
  <si>
    <t>330</t>
  </si>
  <si>
    <t>0331</t>
  </si>
  <si>
    <t>331</t>
  </si>
  <si>
    <t>0332</t>
  </si>
  <si>
    <t>332</t>
  </si>
  <si>
    <t>2129/025</t>
  </si>
  <si>
    <t>0333</t>
  </si>
  <si>
    <t>333</t>
  </si>
  <si>
    <t>0334</t>
  </si>
  <si>
    <t>334</t>
  </si>
  <si>
    <t>2045/00</t>
  </si>
  <si>
    <t>0335</t>
  </si>
  <si>
    <t>335</t>
  </si>
  <si>
    <t>0336</t>
  </si>
  <si>
    <t>336</t>
  </si>
  <si>
    <t>0337</t>
  </si>
  <si>
    <t>337</t>
  </si>
  <si>
    <t>0338</t>
  </si>
  <si>
    <t>338</t>
  </si>
  <si>
    <t>2100/2000</t>
  </si>
  <si>
    <t>0339</t>
  </si>
  <si>
    <t>339</t>
  </si>
  <si>
    <t>0340</t>
  </si>
  <si>
    <t>340</t>
  </si>
  <si>
    <t>0341</t>
  </si>
  <si>
    <t>341</t>
  </si>
  <si>
    <t>0342</t>
  </si>
  <si>
    <t>342</t>
  </si>
  <si>
    <t>0343</t>
  </si>
  <si>
    <t>343</t>
  </si>
  <si>
    <t>0344</t>
  </si>
  <si>
    <t>344</t>
  </si>
  <si>
    <t>0345</t>
  </si>
  <si>
    <t>345</t>
  </si>
  <si>
    <t>0346</t>
  </si>
  <si>
    <t>346</t>
  </si>
  <si>
    <t>0347</t>
  </si>
  <si>
    <t>347</t>
  </si>
  <si>
    <t>0349</t>
  </si>
  <si>
    <t>349</t>
  </si>
  <si>
    <t>0351</t>
  </si>
  <si>
    <t>351 Tom I</t>
  </si>
  <si>
    <t>351 Tom II</t>
  </si>
  <si>
    <t>0352</t>
  </si>
  <si>
    <t>352</t>
  </si>
  <si>
    <t>0353</t>
  </si>
  <si>
    <t>353</t>
  </si>
  <si>
    <t>0354</t>
  </si>
  <si>
    <t>354</t>
  </si>
  <si>
    <t>0355</t>
  </si>
  <si>
    <t>355</t>
  </si>
  <si>
    <t>0356</t>
  </si>
  <si>
    <t>356</t>
  </si>
  <si>
    <t>0357</t>
  </si>
  <si>
    <t>357</t>
  </si>
  <si>
    <t>0358</t>
  </si>
  <si>
    <t>358</t>
  </si>
  <si>
    <t>0359</t>
  </si>
  <si>
    <t>359</t>
  </si>
  <si>
    <t>0360</t>
  </si>
  <si>
    <t>360</t>
  </si>
  <si>
    <t>0361</t>
  </si>
  <si>
    <t>361</t>
  </si>
  <si>
    <t>0362</t>
  </si>
  <si>
    <t>362</t>
  </si>
  <si>
    <t>1852/02</t>
  </si>
  <si>
    <t>0363</t>
  </si>
  <si>
    <t>363</t>
  </si>
  <si>
    <t>18553/02</t>
  </si>
  <si>
    <t>0364</t>
  </si>
  <si>
    <t>364</t>
  </si>
  <si>
    <t>0365</t>
  </si>
  <si>
    <t>365</t>
  </si>
  <si>
    <t>0366</t>
  </si>
  <si>
    <t>366</t>
  </si>
  <si>
    <t>1635/01</t>
  </si>
  <si>
    <t>0367</t>
  </si>
  <si>
    <t>367</t>
  </si>
  <si>
    <t>0368</t>
  </si>
  <si>
    <t>368</t>
  </si>
  <si>
    <t>0369</t>
  </si>
  <si>
    <t>369</t>
  </si>
  <si>
    <t>0370</t>
  </si>
  <si>
    <t>370</t>
  </si>
  <si>
    <t>0371</t>
  </si>
  <si>
    <t>371</t>
  </si>
  <si>
    <t>0372</t>
  </si>
  <si>
    <t>372</t>
  </si>
  <si>
    <t>0373</t>
  </si>
  <si>
    <t>373</t>
  </si>
  <si>
    <t>0374</t>
  </si>
  <si>
    <t>374</t>
  </si>
  <si>
    <t>0375</t>
  </si>
  <si>
    <t>375</t>
  </si>
  <si>
    <t>0376</t>
  </si>
  <si>
    <t>376</t>
  </si>
  <si>
    <t>0377</t>
  </si>
  <si>
    <t>377</t>
  </si>
  <si>
    <t>0378</t>
  </si>
  <si>
    <t>378</t>
  </si>
  <si>
    <t>0379</t>
  </si>
  <si>
    <t>379</t>
  </si>
  <si>
    <t>0381</t>
  </si>
  <si>
    <t>381</t>
  </si>
  <si>
    <t>0382</t>
  </si>
  <si>
    <t>382</t>
  </si>
  <si>
    <t>0383</t>
  </si>
  <si>
    <t>383</t>
  </si>
  <si>
    <t>0384</t>
  </si>
  <si>
    <t>384</t>
  </si>
  <si>
    <t>0385</t>
  </si>
  <si>
    <t>385</t>
  </si>
  <si>
    <t>0386</t>
  </si>
  <si>
    <t>386</t>
  </si>
  <si>
    <t>0387</t>
  </si>
  <si>
    <t>387</t>
  </si>
  <si>
    <t>0390</t>
  </si>
  <si>
    <t>390</t>
  </si>
  <si>
    <t>0391</t>
  </si>
  <si>
    <t>391</t>
  </si>
  <si>
    <t>0392</t>
  </si>
  <si>
    <t>392</t>
  </si>
  <si>
    <t>0393</t>
  </si>
  <si>
    <t>393</t>
  </si>
  <si>
    <t>0394</t>
  </si>
  <si>
    <t>394</t>
  </si>
  <si>
    <t>0395</t>
  </si>
  <si>
    <t>395</t>
  </si>
  <si>
    <t>0396</t>
  </si>
  <si>
    <t>396</t>
  </si>
  <si>
    <t>0397</t>
  </si>
  <si>
    <t>397</t>
  </si>
  <si>
    <t>0398</t>
  </si>
  <si>
    <t>398</t>
  </si>
  <si>
    <t>0399</t>
  </si>
  <si>
    <t>399</t>
  </si>
  <si>
    <t>0400</t>
  </si>
  <si>
    <t>400</t>
  </si>
  <si>
    <t>0401</t>
  </si>
  <si>
    <t>401</t>
  </si>
  <si>
    <t>0402</t>
  </si>
  <si>
    <t>402</t>
  </si>
  <si>
    <t>0403</t>
  </si>
  <si>
    <t>403</t>
  </si>
  <si>
    <t>0404</t>
  </si>
  <si>
    <t>404</t>
  </si>
  <si>
    <t>0405</t>
  </si>
  <si>
    <t>405</t>
  </si>
  <si>
    <t>0406</t>
  </si>
  <si>
    <t>406</t>
  </si>
  <si>
    <t>0407</t>
  </si>
  <si>
    <t>407</t>
  </si>
  <si>
    <t>0408</t>
  </si>
  <si>
    <t>408</t>
  </si>
  <si>
    <t>0409</t>
  </si>
  <si>
    <t>409</t>
  </si>
  <si>
    <t>0410</t>
  </si>
  <si>
    <t>410</t>
  </si>
  <si>
    <t>0411</t>
  </si>
  <si>
    <t>411</t>
  </si>
  <si>
    <t>0412</t>
  </si>
  <si>
    <t>412</t>
  </si>
  <si>
    <t>0413</t>
  </si>
  <si>
    <t>413</t>
  </si>
  <si>
    <t>0414</t>
  </si>
  <si>
    <t>414</t>
  </si>
  <si>
    <t>0415</t>
  </si>
  <si>
    <t>415</t>
  </si>
  <si>
    <t>0416</t>
  </si>
  <si>
    <t>416</t>
  </si>
  <si>
    <t>0417</t>
  </si>
  <si>
    <t>417</t>
  </si>
  <si>
    <t>0418</t>
  </si>
  <si>
    <t>Kuźnica Marianowa II Tom I</t>
  </si>
  <si>
    <t>1853/03</t>
  </si>
  <si>
    <t>Kuźnica Marianowa II Tom II</t>
  </si>
  <si>
    <t>0419</t>
  </si>
  <si>
    <t>Skorki Tom I</t>
  </si>
  <si>
    <t>operat (11str)</t>
  </si>
  <si>
    <t>Skorki Tom II</t>
  </si>
  <si>
    <t>operat (20str) wypis z kartoteki 233</t>
  </si>
  <si>
    <t>0420</t>
  </si>
  <si>
    <t>Brzeziny Małe Tom I</t>
  </si>
  <si>
    <t>Brzeziny Małe Tom II</t>
  </si>
  <si>
    <t>0421</t>
  </si>
  <si>
    <t>Zagajnik</t>
  </si>
  <si>
    <t>1853/01</t>
  </si>
  <si>
    <t>Sprawozdanie techniczne 3 strony</t>
  </si>
  <si>
    <t>0422</t>
  </si>
  <si>
    <t>Brzeziny Wlk Tom I</t>
  </si>
  <si>
    <t>Brzeziny Wlk Tom II</t>
  </si>
  <si>
    <t>0423</t>
  </si>
  <si>
    <t>Kuźnica Marianowa I Tom I</t>
  </si>
  <si>
    <t>Kuźnica Marianowa I Tom II</t>
  </si>
  <si>
    <t>0424</t>
  </si>
  <si>
    <t>Wielki Bór TOM I</t>
  </si>
  <si>
    <t>Operat 11, wypis z kartoteki 210</t>
  </si>
  <si>
    <t>Wielki Bór TOM II</t>
  </si>
  <si>
    <t>Operat 13</t>
  </si>
  <si>
    <t>0425</t>
  </si>
  <si>
    <t>Kawodrza Górna Tom II</t>
  </si>
  <si>
    <t>1854/02</t>
  </si>
  <si>
    <t>Kawodrza Górna Tom III</t>
  </si>
  <si>
    <t>Kawodrza Górna Tom IV</t>
  </si>
  <si>
    <t>Kawodrza Górna Tom V</t>
  </si>
  <si>
    <t>Kawodrza Górna Tom VI</t>
  </si>
  <si>
    <t>0426</t>
  </si>
  <si>
    <t>Liszka Dolna</t>
  </si>
  <si>
    <t>operat (29str) wypis z kartoteki 182</t>
  </si>
  <si>
    <t>0427</t>
  </si>
  <si>
    <t>Gnaszyn Dolny Przejazdowa</t>
  </si>
  <si>
    <t>Gnaszyn Dolny 3/10</t>
  </si>
  <si>
    <t>Gnaszyn Dolny 4/10</t>
  </si>
  <si>
    <t>Gnaszyn Dolny 5/10</t>
  </si>
  <si>
    <t>Gnaszyn Dolny 6/10</t>
  </si>
  <si>
    <t>0428</t>
  </si>
  <si>
    <t>Grabówka TOM III</t>
  </si>
  <si>
    <t>1878/04</t>
  </si>
  <si>
    <t>TOM V</t>
  </si>
  <si>
    <t>Grabówka Ikara</t>
  </si>
  <si>
    <t>TOM IV</t>
  </si>
  <si>
    <t>0429</t>
  </si>
  <si>
    <t>Rząsawy Tom I</t>
  </si>
  <si>
    <t>Rząsawy Tom II</t>
  </si>
  <si>
    <t>Rząsawy Tom III</t>
  </si>
  <si>
    <t>Rząsawy Tom IV</t>
  </si>
  <si>
    <t>0430</t>
  </si>
  <si>
    <t>Kiedrzyn TOM I</t>
  </si>
  <si>
    <t>2230/04</t>
  </si>
  <si>
    <t>TOM II</t>
  </si>
  <si>
    <t>TOM III</t>
  </si>
  <si>
    <t>wypisy, zszywka do operatu ( 16str)</t>
  </si>
  <si>
    <t>decyzja (1str)</t>
  </si>
  <si>
    <t>0431</t>
  </si>
  <si>
    <t>Dźbów I</t>
  </si>
  <si>
    <t>Dźbów II</t>
  </si>
  <si>
    <t>operat (2str)</t>
  </si>
  <si>
    <t>Dźbów III</t>
  </si>
  <si>
    <t>Dźbów IV</t>
  </si>
  <si>
    <t>operat (2str) Wykaz właścicieli władających2</t>
  </si>
  <si>
    <t>Kawodrza Dolna Tom I</t>
  </si>
  <si>
    <t>0432</t>
  </si>
  <si>
    <t>Kawodrza Dolna Tom II</t>
  </si>
  <si>
    <t>Kawodrza Dolna Tom III</t>
  </si>
  <si>
    <t>Kawodrza Dolna Tom IV</t>
  </si>
  <si>
    <t>Kawodrza Dolna Tom V</t>
  </si>
  <si>
    <t>Kawodrza Dolna Tom VI</t>
  </si>
  <si>
    <t>0433</t>
  </si>
  <si>
    <t>Wyczerpy Górne 3/6</t>
  </si>
  <si>
    <t>Wyczerpy Górne 4/6</t>
  </si>
  <si>
    <t>Wyczerpy Górne 5/6</t>
  </si>
  <si>
    <t>0434</t>
  </si>
  <si>
    <t>Gnaszyn Górny 7/10</t>
  </si>
  <si>
    <t>1870/2004</t>
  </si>
  <si>
    <t>Gnaszyn Górny 8/10</t>
  </si>
  <si>
    <t>Gnaszyn Górny 9/10</t>
  </si>
  <si>
    <t>Gnaszyn Górny 10/10</t>
  </si>
  <si>
    <t>0728</t>
  </si>
  <si>
    <t>28A</t>
  </si>
  <si>
    <t>0729</t>
  </si>
  <si>
    <t>29A</t>
  </si>
  <si>
    <t>0741</t>
  </si>
  <si>
    <t>41A</t>
  </si>
  <si>
    <t>0742</t>
  </si>
  <si>
    <t>42A</t>
  </si>
  <si>
    <t>0743</t>
  </si>
  <si>
    <t>43A Tom I</t>
  </si>
  <si>
    <t>43A Tom II</t>
  </si>
  <si>
    <t>43A Tom III</t>
  </si>
  <si>
    <t>43A Tom IV</t>
  </si>
  <si>
    <t>0828</t>
  </si>
  <si>
    <t>28B</t>
  </si>
  <si>
    <t>0829</t>
  </si>
  <si>
    <t>29B</t>
  </si>
  <si>
    <t>0841</t>
  </si>
  <si>
    <t>41B</t>
  </si>
  <si>
    <t>0842</t>
  </si>
  <si>
    <t>42B</t>
  </si>
  <si>
    <t>0843</t>
  </si>
  <si>
    <t>43B</t>
  </si>
  <si>
    <t>SUMA STRON</t>
  </si>
  <si>
    <t>SUMA RAZEM</t>
  </si>
  <si>
    <t>ilość</t>
  </si>
  <si>
    <t>Arkusze A4 zasób użytkowy</t>
  </si>
  <si>
    <t>Arkusze A1 zasób użytkowy</t>
  </si>
  <si>
    <t>Operaty MEG A4</t>
  </si>
  <si>
    <t>Operaty MEG A3</t>
  </si>
  <si>
    <t>Operaty MEG A2</t>
  </si>
  <si>
    <t>Operaty MEG A1</t>
  </si>
  <si>
    <t>Operaty MEG A6 zwrotki</t>
  </si>
</sst>
</file>

<file path=xl/styles.xml><?xml version="1.0" encoding="utf-8"?>
<styleSheet xmlns="http://schemas.openxmlformats.org/spreadsheetml/2006/main">
  <fonts count="11">
    <font>
      <sz val="11"/>
      <color rgb="FF000000"/>
      <name val="Czcionka tekstu podstawowego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color rgb="FF000000"/>
      <name val="Czcionka tekstu podstawowego"/>
      <charset val="238"/>
    </font>
    <font>
      <sz val="10"/>
      <color rgb="FF000000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</fills>
  <borders count="7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49" fontId="5" fillId="0" borderId="2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49" fontId="8" fillId="0" borderId="5" xfId="0" applyNumberFormat="1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left"/>
    </xf>
    <xf numFmtId="49" fontId="6" fillId="0" borderId="2" xfId="0" applyNumberFormat="1" applyFont="1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left"/>
    </xf>
    <xf numFmtId="0" fontId="0" fillId="0" borderId="2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left" vertical="center"/>
    </xf>
    <xf numFmtId="49" fontId="6" fillId="0" borderId="2" xfId="0" applyNumberFormat="1" applyFont="1" applyFill="1" applyBorder="1" applyAlignment="1">
      <alignment horizontal="left" vertical="center" wrapText="1"/>
    </xf>
    <xf numFmtId="49" fontId="6" fillId="0" borderId="6" xfId="0" applyNumberFormat="1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left" vertical="center"/>
    </xf>
    <xf numFmtId="49" fontId="6" fillId="0" borderId="0" xfId="0" applyNumberFormat="1" applyFont="1" applyFill="1" applyAlignment="1">
      <alignment horizontal="left" vertical="center"/>
    </xf>
    <xf numFmtId="0" fontId="3" fillId="0" borderId="2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/>
    </xf>
    <xf numFmtId="0" fontId="3" fillId="0" borderId="3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9" fillId="2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2" borderId="2" xfId="0" applyFill="1" applyBorder="1" applyAlignment="1">
      <alignment horizontal="left"/>
    </xf>
    <xf numFmtId="0" fontId="0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6D6D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MJ409"/>
  <sheetViews>
    <sheetView tabSelected="1" zoomScaleNormal="100" workbookViewId="0">
      <selection sqref="A1:XFD1048576"/>
    </sheetView>
  </sheetViews>
  <sheetFormatPr defaultColWidth="9" defaultRowHeight="14.25"/>
  <cols>
    <col min="1" max="1" width="6" style="32" customWidth="1"/>
    <col min="2" max="2" width="25.25" style="33" customWidth="1"/>
    <col min="3" max="3" width="85.875" style="27" customWidth="1"/>
    <col min="4" max="4" width="33.125" style="33" customWidth="1"/>
    <col min="5" max="9" width="9" style="33"/>
    <col min="10" max="1024" width="9" style="26"/>
    <col min="1025" max="16384" width="9" style="11"/>
  </cols>
  <sheetData>
    <row r="1" spans="1:9" s="24" customFormat="1" ht="12.75">
      <c r="A1" s="21" t="s">
        <v>0</v>
      </c>
      <c r="B1" s="21" t="s">
        <v>1</v>
      </c>
      <c r="C1" s="22" t="s">
        <v>2</v>
      </c>
      <c r="D1" s="21" t="s">
        <v>3</v>
      </c>
      <c r="E1" s="23" t="s">
        <v>4</v>
      </c>
      <c r="F1" s="23" t="s">
        <v>5</v>
      </c>
      <c r="G1" s="23" t="s">
        <v>6</v>
      </c>
      <c r="H1" s="23" t="s">
        <v>7</v>
      </c>
      <c r="I1" s="23" t="s">
        <v>8</v>
      </c>
    </row>
    <row r="2" spans="1:9" s="26" customFormat="1" ht="27.75" customHeight="1">
      <c r="A2" s="25">
        <v>1</v>
      </c>
      <c r="B2" s="25" t="s">
        <v>9</v>
      </c>
      <c r="C2" s="22"/>
      <c r="D2" s="25"/>
      <c r="E2" s="25"/>
      <c r="F2" s="25"/>
      <c r="G2" s="25"/>
      <c r="H2" s="25"/>
      <c r="I2" s="25"/>
    </row>
    <row r="3" spans="1:9" ht="38.25">
      <c r="A3" s="25">
        <v>2</v>
      </c>
      <c r="B3" s="25"/>
      <c r="C3" s="22" t="s">
        <v>10</v>
      </c>
      <c r="D3" s="25" t="s">
        <v>11</v>
      </c>
      <c r="E3" s="25">
        <v>101</v>
      </c>
      <c r="F3" s="25">
        <v>24</v>
      </c>
      <c r="G3" s="25"/>
      <c r="H3" s="25"/>
      <c r="I3" s="25"/>
    </row>
    <row r="4" spans="1:9">
      <c r="A4" s="25">
        <v>3</v>
      </c>
      <c r="B4" s="25"/>
      <c r="C4" s="22" t="s">
        <v>12</v>
      </c>
      <c r="D4" s="25" t="s">
        <v>13</v>
      </c>
      <c r="E4" s="25">
        <v>63</v>
      </c>
      <c r="F4" s="25"/>
      <c r="G4" s="25"/>
      <c r="H4" s="25"/>
      <c r="I4" s="25"/>
    </row>
    <row r="5" spans="1:9" ht="25.5">
      <c r="A5" s="25">
        <v>4</v>
      </c>
      <c r="B5" s="25"/>
      <c r="C5" s="22" t="s">
        <v>14</v>
      </c>
      <c r="D5" s="25" t="s">
        <v>15</v>
      </c>
      <c r="E5" s="25">
        <v>184</v>
      </c>
      <c r="F5" s="25"/>
      <c r="G5" s="25">
        <v>1</v>
      </c>
      <c r="H5" s="25">
        <v>1</v>
      </c>
      <c r="I5" s="25"/>
    </row>
    <row r="6" spans="1:9">
      <c r="A6" s="25">
        <v>5</v>
      </c>
      <c r="B6" s="25"/>
      <c r="C6" s="22" t="s">
        <v>16</v>
      </c>
      <c r="D6" s="25" t="s">
        <v>17</v>
      </c>
      <c r="E6" s="25">
        <v>2</v>
      </c>
      <c r="F6" s="25"/>
      <c r="G6" s="25"/>
      <c r="H6" s="25">
        <v>13</v>
      </c>
      <c r="I6" s="25"/>
    </row>
    <row r="7" spans="1:9" ht="25.5">
      <c r="A7" s="25">
        <v>6</v>
      </c>
      <c r="B7" s="25"/>
      <c r="C7" s="22" t="s">
        <v>18</v>
      </c>
      <c r="D7" s="25" t="s">
        <v>19</v>
      </c>
      <c r="E7" s="25">
        <v>689</v>
      </c>
      <c r="F7" s="25">
        <v>9</v>
      </c>
      <c r="G7" s="25"/>
      <c r="H7" s="25"/>
      <c r="I7" s="25">
        <v>685</v>
      </c>
    </row>
    <row r="8" spans="1:9">
      <c r="A8" s="25">
        <v>7</v>
      </c>
      <c r="B8" s="25"/>
      <c r="C8" s="22" t="s">
        <v>20</v>
      </c>
      <c r="D8" s="25" t="s">
        <v>21</v>
      </c>
      <c r="E8" s="25">
        <v>74</v>
      </c>
      <c r="F8" s="25"/>
      <c r="G8" s="25"/>
      <c r="H8" s="25"/>
      <c r="I8" s="25"/>
    </row>
    <row r="9" spans="1:9">
      <c r="A9" s="25">
        <v>8</v>
      </c>
      <c r="B9" s="25"/>
      <c r="C9" s="22" t="s">
        <v>22</v>
      </c>
      <c r="D9" s="25" t="s">
        <v>23</v>
      </c>
      <c r="E9" s="25"/>
      <c r="F9" s="25"/>
      <c r="G9" s="25"/>
      <c r="H9" s="25"/>
      <c r="I9" s="25">
        <v>579</v>
      </c>
    </row>
    <row r="10" spans="1:9" ht="25.5">
      <c r="A10" s="25">
        <v>9</v>
      </c>
      <c r="B10" s="25"/>
      <c r="C10" s="22" t="s">
        <v>24</v>
      </c>
      <c r="D10" s="25" t="s">
        <v>25</v>
      </c>
      <c r="E10" s="25">
        <v>12</v>
      </c>
      <c r="F10" s="25"/>
      <c r="G10" s="25"/>
      <c r="H10" s="25">
        <v>16</v>
      </c>
      <c r="I10" s="25"/>
    </row>
    <row r="11" spans="1:9">
      <c r="A11" s="25">
        <v>10</v>
      </c>
      <c r="B11" s="25"/>
      <c r="C11" s="22" t="s">
        <v>26</v>
      </c>
      <c r="D11" s="25" t="s">
        <v>27</v>
      </c>
      <c r="E11" s="25"/>
      <c r="F11" s="25"/>
      <c r="G11" s="25"/>
      <c r="H11" s="25"/>
      <c r="I11" s="25">
        <v>559</v>
      </c>
    </row>
    <row r="12" spans="1:9" ht="25.5">
      <c r="A12" s="25">
        <v>11</v>
      </c>
      <c r="B12" s="25"/>
      <c r="C12" s="22" t="s">
        <v>28</v>
      </c>
      <c r="D12" s="25" t="s">
        <v>29</v>
      </c>
      <c r="E12" s="25">
        <v>239</v>
      </c>
      <c r="F12" s="25"/>
      <c r="G12" s="25"/>
      <c r="H12" s="25"/>
      <c r="I12" s="25"/>
    </row>
    <row r="13" spans="1:9">
      <c r="A13" s="25">
        <v>12</v>
      </c>
      <c r="B13" s="25"/>
      <c r="C13" s="22" t="s">
        <v>30</v>
      </c>
      <c r="D13" s="25" t="s">
        <v>31</v>
      </c>
      <c r="E13" s="25">
        <v>291</v>
      </c>
      <c r="F13" s="25"/>
      <c r="G13" s="25"/>
      <c r="H13" s="25"/>
      <c r="I13" s="25"/>
    </row>
    <row r="14" spans="1:9">
      <c r="A14" s="25">
        <v>13</v>
      </c>
      <c r="B14" s="25"/>
      <c r="C14" s="22" t="s">
        <v>32</v>
      </c>
      <c r="D14" s="25" t="s">
        <v>33</v>
      </c>
      <c r="E14" s="25">
        <v>116</v>
      </c>
      <c r="F14" s="25"/>
      <c r="G14" s="25"/>
      <c r="H14" s="25"/>
      <c r="I14" s="25"/>
    </row>
    <row r="15" spans="1:9">
      <c r="A15" s="25">
        <v>14</v>
      </c>
      <c r="B15" s="25"/>
      <c r="C15" s="22" t="s">
        <v>34</v>
      </c>
      <c r="D15" s="25" t="s">
        <v>35</v>
      </c>
      <c r="E15" s="25">
        <v>148</v>
      </c>
      <c r="F15" s="25"/>
      <c r="G15" s="25"/>
      <c r="H15" s="25"/>
      <c r="I15" s="25"/>
    </row>
    <row r="16" spans="1:9">
      <c r="A16" s="25">
        <v>15</v>
      </c>
      <c r="B16" s="25" t="s">
        <v>36</v>
      </c>
      <c r="C16" s="22"/>
      <c r="D16" s="25"/>
      <c r="E16" s="25"/>
      <c r="F16" s="25"/>
      <c r="G16" s="25"/>
      <c r="H16" s="25"/>
      <c r="I16" s="25"/>
    </row>
    <row r="17" spans="1:9" ht="38.25">
      <c r="A17" s="25">
        <v>16</v>
      </c>
      <c r="B17" s="25"/>
      <c r="C17" s="22" t="s">
        <v>37</v>
      </c>
      <c r="D17" s="25" t="s">
        <v>38</v>
      </c>
      <c r="E17" s="25">
        <v>276</v>
      </c>
      <c r="F17" s="25">
        <v>4</v>
      </c>
      <c r="G17" s="25"/>
      <c r="H17" s="25"/>
      <c r="I17" s="25"/>
    </row>
    <row r="18" spans="1:9">
      <c r="A18" s="25">
        <v>17</v>
      </c>
      <c r="B18" s="25"/>
      <c r="C18" s="27" t="s">
        <v>39</v>
      </c>
      <c r="D18" s="25" t="s">
        <v>40</v>
      </c>
      <c r="E18" s="25"/>
      <c r="F18" s="25">
        <v>1</v>
      </c>
      <c r="G18" s="25"/>
      <c r="H18" s="25">
        <v>17</v>
      </c>
      <c r="I18" s="25"/>
    </row>
    <row r="19" spans="1:9">
      <c r="A19" s="25">
        <v>18</v>
      </c>
      <c r="B19" s="25"/>
      <c r="C19" s="22" t="s">
        <v>41</v>
      </c>
      <c r="D19" s="25" t="s">
        <v>42</v>
      </c>
      <c r="E19" s="25">
        <v>291</v>
      </c>
      <c r="F19" s="25">
        <v>24</v>
      </c>
      <c r="G19" s="25"/>
      <c r="H19" s="25"/>
      <c r="I19" s="25">
        <v>499</v>
      </c>
    </row>
    <row r="20" spans="1:9">
      <c r="A20" s="25">
        <v>19</v>
      </c>
      <c r="B20" s="25" t="s">
        <v>43</v>
      </c>
      <c r="D20" s="25"/>
      <c r="E20" s="25"/>
      <c r="F20" s="25"/>
      <c r="G20" s="25"/>
      <c r="H20" s="25"/>
      <c r="I20" s="25"/>
    </row>
    <row r="21" spans="1:9" ht="25.5">
      <c r="A21" s="25">
        <v>20</v>
      </c>
      <c r="B21" s="25"/>
      <c r="C21" s="22" t="s">
        <v>44</v>
      </c>
      <c r="D21" s="25" t="s">
        <v>45</v>
      </c>
      <c r="E21" s="25">
        <v>537</v>
      </c>
      <c r="F21" s="25">
        <v>12</v>
      </c>
      <c r="G21" s="25"/>
      <c r="H21" s="25"/>
      <c r="I21" s="25"/>
    </row>
    <row r="22" spans="1:9">
      <c r="A22" s="25">
        <v>21</v>
      </c>
      <c r="B22" s="25"/>
      <c r="C22" s="22" t="s">
        <v>46</v>
      </c>
      <c r="D22" s="25" t="s">
        <v>47</v>
      </c>
      <c r="E22" s="25">
        <v>382</v>
      </c>
      <c r="F22" s="25"/>
      <c r="G22" s="25"/>
      <c r="H22" s="25">
        <v>4</v>
      </c>
      <c r="I22" s="25"/>
    </row>
    <row r="23" spans="1:9">
      <c r="A23" s="25">
        <v>22</v>
      </c>
      <c r="B23" s="25"/>
      <c r="C23" s="22" t="s">
        <v>48</v>
      </c>
      <c r="D23" s="25" t="s">
        <v>49</v>
      </c>
      <c r="E23" s="25">
        <v>30</v>
      </c>
      <c r="F23" s="25"/>
      <c r="G23" s="25">
        <v>1</v>
      </c>
      <c r="H23" s="25">
        <v>17</v>
      </c>
      <c r="I23" s="25"/>
    </row>
    <row r="24" spans="1:9">
      <c r="A24" s="25">
        <v>23</v>
      </c>
      <c r="B24" s="25"/>
      <c r="C24" s="22" t="s">
        <v>50</v>
      </c>
      <c r="D24" s="25" t="s">
        <v>51</v>
      </c>
      <c r="E24" s="25">
        <v>223</v>
      </c>
      <c r="F24" s="25">
        <v>2</v>
      </c>
      <c r="G24" s="25"/>
      <c r="H24" s="25"/>
      <c r="I24" s="25"/>
    </row>
    <row r="25" spans="1:9">
      <c r="A25" s="25">
        <v>24</v>
      </c>
      <c r="B25" s="25"/>
      <c r="C25" s="22" t="s">
        <v>52</v>
      </c>
      <c r="D25" s="25" t="s">
        <v>53</v>
      </c>
      <c r="E25" s="25">
        <v>231</v>
      </c>
      <c r="F25" s="25"/>
      <c r="G25" s="25"/>
      <c r="H25" s="25"/>
      <c r="I25" s="25"/>
    </row>
    <row r="26" spans="1:9">
      <c r="A26" s="25">
        <v>25</v>
      </c>
      <c r="B26" s="25"/>
      <c r="C26" s="22" t="s">
        <v>54</v>
      </c>
      <c r="D26" s="25" t="s">
        <v>55</v>
      </c>
      <c r="E26" s="25">
        <v>16</v>
      </c>
      <c r="F26" s="25">
        <v>13</v>
      </c>
      <c r="G26" s="25"/>
      <c r="H26" s="25">
        <v>5</v>
      </c>
      <c r="I26" s="25">
        <v>391</v>
      </c>
    </row>
    <row r="27" spans="1:9">
      <c r="A27" s="25">
        <v>26</v>
      </c>
      <c r="B27" s="25" t="s">
        <v>56</v>
      </c>
      <c r="C27" s="22"/>
      <c r="D27" s="25"/>
      <c r="E27" s="25"/>
      <c r="F27" s="25"/>
      <c r="G27" s="25"/>
      <c r="H27" s="25"/>
      <c r="I27" s="25"/>
    </row>
    <row r="28" spans="1:9" ht="25.5">
      <c r="A28" s="25">
        <v>27</v>
      </c>
      <c r="B28" s="25"/>
      <c r="C28" s="22" t="s">
        <v>57</v>
      </c>
      <c r="D28" s="25" t="s">
        <v>58</v>
      </c>
      <c r="E28" s="25">
        <v>39</v>
      </c>
      <c r="F28" s="25"/>
      <c r="G28" s="25"/>
      <c r="H28" s="25">
        <v>29</v>
      </c>
      <c r="I28" s="25"/>
    </row>
    <row r="29" spans="1:9">
      <c r="A29" s="25">
        <v>28</v>
      </c>
      <c r="B29" s="25" t="s">
        <v>59</v>
      </c>
      <c r="C29" s="22"/>
      <c r="D29" s="25"/>
      <c r="E29" s="25"/>
      <c r="F29" s="25"/>
      <c r="G29" s="25"/>
      <c r="H29" s="25"/>
      <c r="I29" s="25"/>
    </row>
    <row r="30" spans="1:9">
      <c r="A30" s="25">
        <v>29</v>
      </c>
      <c r="B30" s="25"/>
      <c r="C30" s="22" t="s">
        <v>60</v>
      </c>
      <c r="D30" s="25" t="s">
        <v>61</v>
      </c>
      <c r="E30" s="25"/>
      <c r="F30" s="25"/>
      <c r="G30" s="25"/>
      <c r="H30" s="25">
        <v>27</v>
      </c>
      <c r="I30" s="25"/>
    </row>
    <row r="31" spans="1:9" ht="25.5">
      <c r="A31" s="25">
        <v>30</v>
      </c>
      <c r="B31" s="25"/>
      <c r="C31" s="22" t="s">
        <v>62</v>
      </c>
      <c r="D31" s="25" t="s">
        <v>63</v>
      </c>
      <c r="E31" s="25">
        <v>82</v>
      </c>
      <c r="F31" s="25">
        <v>1</v>
      </c>
      <c r="G31" s="25"/>
      <c r="H31" s="25"/>
      <c r="I31" s="25"/>
    </row>
    <row r="32" spans="1:9">
      <c r="A32" s="25">
        <v>31</v>
      </c>
      <c r="B32" s="25"/>
      <c r="C32" s="22" t="s">
        <v>64</v>
      </c>
      <c r="D32" s="25" t="s">
        <v>65</v>
      </c>
      <c r="E32" s="25">
        <v>52</v>
      </c>
      <c r="F32" s="25"/>
      <c r="G32" s="25"/>
      <c r="H32" s="25"/>
      <c r="I32" s="25"/>
    </row>
    <row r="33" spans="1:9">
      <c r="A33" s="25">
        <v>32</v>
      </c>
      <c r="B33" s="25" t="s">
        <v>66</v>
      </c>
      <c r="C33" s="22"/>
      <c r="D33" s="25"/>
      <c r="E33" s="25"/>
      <c r="F33" s="25"/>
      <c r="G33" s="25"/>
      <c r="H33" s="25"/>
      <c r="I33" s="25"/>
    </row>
    <row r="34" spans="1:9">
      <c r="A34" s="25">
        <v>33</v>
      </c>
      <c r="B34" s="25"/>
      <c r="C34" s="22" t="s">
        <v>67</v>
      </c>
      <c r="D34" s="25" t="s">
        <v>68</v>
      </c>
      <c r="E34" s="25">
        <v>30</v>
      </c>
      <c r="F34" s="25">
        <v>1</v>
      </c>
      <c r="G34" s="25">
        <v>5</v>
      </c>
      <c r="H34" s="25">
        <v>23</v>
      </c>
      <c r="I34" s="25"/>
    </row>
    <row r="35" spans="1:9">
      <c r="A35" s="25">
        <v>34</v>
      </c>
      <c r="B35" s="25" t="s">
        <v>69</v>
      </c>
      <c r="C35" s="22"/>
      <c r="D35" s="25"/>
      <c r="E35" s="25"/>
      <c r="F35" s="25"/>
      <c r="G35" s="25"/>
      <c r="H35" s="25"/>
      <c r="I35" s="25"/>
    </row>
    <row r="36" spans="1:9">
      <c r="A36" s="25">
        <v>35</v>
      </c>
      <c r="B36" s="25"/>
      <c r="C36" s="22" t="s">
        <v>70</v>
      </c>
      <c r="D36" s="25" t="s">
        <v>71</v>
      </c>
      <c r="E36" s="25">
        <v>2</v>
      </c>
      <c r="F36" s="25"/>
      <c r="G36" s="25"/>
      <c r="H36" s="25">
        <v>3</v>
      </c>
      <c r="I36" s="25"/>
    </row>
    <row r="37" spans="1:9" ht="25.5">
      <c r="A37" s="25">
        <v>36</v>
      </c>
      <c r="B37" s="25"/>
      <c r="C37" s="22" t="s">
        <v>72</v>
      </c>
      <c r="D37" s="25" t="s">
        <v>73</v>
      </c>
      <c r="E37" s="25">
        <v>5</v>
      </c>
      <c r="F37" s="25"/>
      <c r="G37" s="25"/>
      <c r="H37" s="25"/>
      <c r="I37" s="25"/>
    </row>
    <row r="38" spans="1:9">
      <c r="A38" s="25">
        <v>37</v>
      </c>
      <c r="B38" s="25"/>
      <c r="C38" s="22" t="s">
        <v>74</v>
      </c>
      <c r="D38" s="25" t="s">
        <v>75</v>
      </c>
      <c r="E38" s="25"/>
      <c r="F38" s="25"/>
      <c r="G38" s="25"/>
      <c r="H38" s="25">
        <v>20</v>
      </c>
      <c r="I38" s="25"/>
    </row>
    <row r="39" spans="1:9">
      <c r="A39" s="25">
        <v>38</v>
      </c>
      <c r="B39" s="25" t="s">
        <v>76</v>
      </c>
      <c r="C39" s="22"/>
      <c r="D39" s="25"/>
      <c r="E39" s="25"/>
      <c r="F39" s="25"/>
      <c r="G39" s="25"/>
      <c r="H39" s="25"/>
      <c r="I39" s="25"/>
    </row>
    <row r="40" spans="1:9" ht="25.5">
      <c r="A40" s="25">
        <v>39</v>
      </c>
      <c r="B40" s="25"/>
      <c r="C40" s="22" t="s">
        <v>77</v>
      </c>
      <c r="D40" s="25" t="s">
        <v>78</v>
      </c>
      <c r="E40" s="25">
        <v>5</v>
      </c>
      <c r="F40" s="25"/>
      <c r="G40" s="25"/>
      <c r="H40" s="25">
        <v>15</v>
      </c>
      <c r="I40" s="25"/>
    </row>
    <row r="41" spans="1:9">
      <c r="A41" s="25">
        <v>40</v>
      </c>
      <c r="B41" s="25" t="s">
        <v>79</v>
      </c>
      <c r="C41" s="22"/>
      <c r="D41" s="25"/>
      <c r="E41" s="25"/>
      <c r="F41" s="25"/>
      <c r="G41" s="25"/>
      <c r="H41" s="25"/>
      <c r="I41" s="25"/>
    </row>
    <row r="42" spans="1:9">
      <c r="A42" s="25">
        <v>41</v>
      </c>
      <c r="B42" s="25"/>
      <c r="C42" s="22" t="s">
        <v>80</v>
      </c>
      <c r="D42" s="25" t="s">
        <v>35</v>
      </c>
      <c r="E42" s="25">
        <v>148</v>
      </c>
      <c r="F42" s="25"/>
      <c r="G42" s="25"/>
      <c r="H42" s="25"/>
      <c r="I42" s="25"/>
    </row>
    <row r="43" spans="1:9" ht="25.5">
      <c r="A43" s="25">
        <v>42</v>
      </c>
      <c r="B43" s="25"/>
      <c r="C43" s="22" t="s">
        <v>81</v>
      </c>
      <c r="D43" s="25" t="s">
        <v>82</v>
      </c>
      <c r="E43" s="25">
        <v>232</v>
      </c>
      <c r="F43" s="25"/>
      <c r="G43" s="25"/>
      <c r="H43" s="25"/>
      <c r="I43" s="25"/>
    </row>
    <row r="44" spans="1:9" ht="25.5">
      <c r="A44" s="25">
        <v>43</v>
      </c>
      <c r="B44" s="25"/>
      <c r="C44" s="22" t="s">
        <v>83</v>
      </c>
      <c r="D44" s="25" t="s">
        <v>84</v>
      </c>
      <c r="E44" s="25">
        <v>182</v>
      </c>
      <c r="F44" s="25"/>
      <c r="G44" s="25"/>
      <c r="H44" s="25"/>
      <c r="I44" s="25"/>
    </row>
    <row r="45" spans="1:9" ht="25.5">
      <c r="A45" s="25">
        <v>44</v>
      </c>
      <c r="B45" s="25"/>
      <c r="C45" s="22" t="s">
        <v>85</v>
      </c>
      <c r="D45" s="25" t="s">
        <v>86</v>
      </c>
      <c r="E45" s="25">
        <v>166</v>
      </c>
      <c r="F45" s="25"/>
      <c r="G45" s="25"/>
      <c r="H45" s="25"/>
      <c r="I45" s="25"/>
    </row>
    <row r="46" spans="1:9" ht="25.5">
      <c r="A46" s="25">
        <v>45</v>
      </c>
      <c r="B46" s="25"/>
      <c r="C46" s="22" t="s">
        <v>87</v>
      </c>
      <c r="D46" s="25" t="s">
        <v>88</v>
      </c>
      <c r="E46" s="25">
        <v>57</v>
      </c>
      <c r="F46" s="25"/>
      <c r="G46" s="25"/>
      <c r="H46" s="25"/>
      <c r="I46" s="25"/>
    </row>
    <row r="47" spans="1:9">
      <c r="A47" s="25">
        <v>46</v>
      </c>
      <c r="B47" s="25"/>
      <c r="C47" s="22" t="s">
        <v>89</v>
      </c>
      <c r="D47" s="25" t="s">
        <v>90</v>
      </c>
      <c r="E47" s="25">
        <v>41</v>
      </c>
      <c r="F47" s="25"/>
      <c r="G47" s="25"/>
      <c r="H47" s="25"/>
      <c r="I47" s="25"/>
    </row>
    <row r="48" spans="1:9" ht="25.5">
      <c r="A48" s="25">
        <v>47</v>
      </c>
      <c r="B48" s="25"/>
      <c r="C48" s="22" t="s">
        <v>91</v>
      </c>
      <c r="D48" s="25" t="s">
        <v>92</v>
      </c>
      <c r="E48" s="25">
        <v>205</v>
      </c>
      <c r="F48" s="25"/>
      <c r="G48" s="25"/>
      <c r="H48" s="25">
        <v>5</v>
      </c>
      <c r="I48" s="25"/>
    </row>
    <row r="49" spans="1:9">
      <c r="A49" s="25">
        <v>48</v>
      </c>
      <c r="B49" s="25"/>
      <c r="C49" s="22" t="s">
        <v>93</v>
      </c>
      <c r="D49" s="25" t="s">
        <v>94</v>
      </c>
      <c r="E49" s="25"/>
      <c r="F49" s="25">
        <v>1</v>
      </c>
      <c r="G49" s="25"/>
      <c r="H49" s="25">
        <v>15</v>
      </c>
      <c r="I49" s="25"/>
    </row>
    <row r="50" spans="1:9">
      <c r="A50" s="25">
        <v>49</v>
      </c>
      <c r="B50" s="25"/>
      <c r="C50" s="22" t="s">
        <v>95</v>
      </c>
      <c r="D50" s="25" t="s">
        <v>96</v>
      </c>
      <c r="E50" s="25"/>
      <c r="F50" s="25"/>
      <c r="G50" s="25">
        <v>4</v>
      </c>
      <c r="H50" s="25">
        <v>22</v>
      </c>
      <c r="I50" s="25"/>
    </row>
    <row r="51" spans="1:9" ht="25.5">
      <c r="A51" s="25">
        <v>50</v>
      </c>
      <c r="B51" s="25"/>
      <c r="C51" s="22" t="s">
        <v>97</v>
      </c>
      <c r="D51" s="25" t="s">
        <v>98</v>
      </c>
      <c r="E51" s="25">
        <v>307</v>
      </c>
      <c r="F51" s="25"/>
      <c r="G51" s="25"/>
      <c r="H51" s="25"/>
      <c r="I51" s="25"/>
    </row>
    <row r="52" spans="1:9" ht="25.5">
      <c r="A52" s="25">
        <v>51</v>
      </c>
      <c r="B52" s="25"/>
      <c r="C52" s="22" t="s">
        <v>99</v>
      </c>
      <c r="D52" s="25" t="s">
        <v>100</v>
      </c>
      <c r="E52" s="25">
        <v>295</v>
      </c>
      <c r="F52" s="25"/>
      <c r="G52" s="25"/>
      <c r="H52" s="25"/>
      <c r="I52" s="25"/>
    </row>
    <row r="53" spans="1:9">
      <c r="A53" s="25">
        <v>52</v>
      </c>
      <c r="B53" s="25"/>
      <c r="C53" s="22" t="s">
        <v>101</v>
      </c>
      <c r="D53" s="25" t="s">
        <v>102</v>
      </c>
      <c r="E53" s="25">
        <v>44</v>
      </c>
      <c r="F53" s="25"/>
      <c r="G53" s="25"/>
      <c r="H53" s="25"/>
      <c r="I53" s="25"/>
    </row>
    <row r="54" spans="1:9">
      <c r="A54" s="25">
        <v>53</v>
      </c>
      <c r="B54" s="25"/>
      <c r="C54" s="22" t="s">
        <v>103</v>
      </c>
      <c r="D54" s="25" t="s">
        <v>104</v>
      </c>
      <c r="E54" s="25">
        <v>30</v>
      </c>
      <c r="F54" s="25"/>
      <c r="G54" s="25"/>
      <c r="H54" s="25"/>
      <c r="I54" s="25"/>
    </row>
    <row r="55" spans="1:9">
      <c r="A55" s="25">
        <v>54</v>
      </c>
      <c r="B55" s="25"/>
      <c r="C55" s="22" t="s">
        <v>105</v>
      </c>
      <c r="D55" s="25" t="s">
        <v>106</v>
      </c>
      <c r="E55" s="25">
        <v>65</v>
      </c>
      <c r="F55" s="25"/>
      <c r="G55" s="25"/>
      <c r="H55" s="25"/>
      <c r="I55" s="25"/>
    </row>
    <row r="56" spans="1:9">
      <c r="A56" s="25">
        <v>55</v>
      </c>
      <c r="B56" s="25"/>
      <c r="C56" s="22" t="s">
        <v>107</v>
      </c>
      <c r="D56" s="25" t="s">
        <v>108</v>
      </c>
      <c r="E56" s="25"/>
      <c r="F56" s="25"/>
      <c r="G56" s="25"/>
      <c r="H56" s="25"/>
      <c r="I56" s="25">
        <v>470</v>
      </c>
    </row>
    <row r="57" spans="1:9" ht="25.5">
      <c r="A57" s="25">
        <v>56</v>
      </c>
      <c r="B57" s="25"/>
      <c r="C57" s="22" t="s">
        <v>109</v>
      </c>
      <c r="D57" s="25" t="s">
        <v>110</v>
      </c>
      <c r="E57" s="25"/>
      <c r="F57" s="25"/>
      <c r="G57" s="25"/>
      <c r="H57" s="25"/>
      <c r="I57" s="25">
        <v>1017</v>
      </c>
    </row>
    <row r="58" spans="1:9" ht="25.5">
      <c r="A58" s="25">
        <v>57</v>
      </c>
      <c r="B58" s="25"/>
      <c r="C58" s="22" t="s">
        <v>111</v>
      </c>
      <c r="D58" s="25" t="s">
        <v>112</v>
      </c>
      <c r="E58" s="25">
        <v>246</v>
      </c>
      <c r="F58" s="25"/>
      <c r="G58" s="25"/>
      <c r="H58" s="25"/>
      <c r="I58" s="25"/>
    </row>
    <row r="59" spans="1:9">
      <c r="A59" s="25">
        <v>58</v>
      </c>
      <c r="B59" s="25"/>
      <c r="C59" s="22" t="s">
        <v>113</v>
      </c>
      <c r="D59" s="25" t="s">
        <v>114</v>
      </c>
      <c r="E59" s="25"/>
      <c r="F59" s="25"/>
      <c r="G59" s="25"/>
      <c r="H59" s="25">
        <v>43</v>
      </c>
      <c r="I59" s="25"/>
    </row>
    <row r="60" spans="1:9">
      <c r="A60" s="25">
        <v>59</v>
      </c>
      <c r="B60" s="25" t="s">
        <v>115</v>
      </c>
      <c r="C60" s="22"/>
      <c r="D60" s="25"/>
      <c r="E60" s="25"/>
      <c r="F60" s="25"/>
      <c r="G60" s="25"/>
      <c r="H60" s="25"/>
      <c r="I60" s="25"/>
    </row>
    <row r="61" spans="1:9">
      <c r="A61" s="25">
        <v>60</v>
      </c>
      <c r="B61" s="25"/>
      <c r="C61" s="22" t="s">
        <v>116</v>
      </c>
      <c r="D61" s="25" t="s">
        <v>117</v>
      </c>
      <c r="E61" s="25"/>
      <c r="F61" s="25"/>
      <c r="G61" s="25"/>
      <c r="H61" s="25"/>
      <c r="I61" s="25">
        <v>682</v>
      </c>
    </row>
    <row r="62" spans="1:9">
      <c r="A62" s="25">
        <v>61</v>
      </c>
      <c r="B62" s="25"/>
      <c r="C62" s="22" t="s">
        <v>118</v>
      </c>
      <c r="D62" s="25" t="s">
        <v>119</v>
      </c>
      <c r="E62" s="25"/>
      <c r="F62" s="25"/>
      <c r="G62" s="25"/>
      <c r="H62" s="25">
        <v>34</v>
      </c>
      <c r="I62" s="25"/>
    </row>
    <row r="63" spans="1:9">
      <c r="A63" s="25">
        <v>62</v>
      </c>
      <c r="B63" s="25"/>
      <c r="C63" s="22" t="s">
        <v>120</v>
      </c>
      <c r="D63" s="25" t="s">
        <v>121</v>
      </c>
      <c r="E63" s="25">
        <v>108</v>
      </c>
      <c r="F63" s="25"/>
      <c r="G63" s="25"/>
      <c r="H63" s="25"/>
      <c r="I63" s="25"/>
    </row>
    <row r="64" spans="1:9">
      <c r="A64" s="25">
        <v>63</v>
      </c>
      <c r="B64" s="25"/>
      <c r="C64" s="22" t="s">
        <v>122</v>
      </c>
      <c r="D64" s="25" t="s">
        <v>123</v>
      </c>
      <c r="E64" s="25">
        <v>143</v>
      </c>
      <c r="F64" s="25"/>
      <c r="G64" s="25"/>
      <c r="H64" s="25"/>
      <c r="I64" s="25"/>
    </row>
    <row r="65" spans="1:9">
      <c r="A65" s="25">
        <v>64</v>
      </c>
      <c r="B65" s="25"/>
      <c r="C65" s="22" t="s">
        <v>124</v>
      </c>
      <c r="D65" s="25" t="s">
        <v>125</v>
      </c>
      <c r="E65" s="25">
        <v>243</v>
      </c>
      <c r="F65" s="25"/>
      <c r="G65" s="25"/>
      <c r="H65" s="25"/>
      <c r="I65" s="25"/>
    </row>
    <row r="66" spans="1:9">
      <c r="A66" s="25">
        <v>65</v>
      </c>
      <c r="B66" s="25"/>
      <c r="C66" s="22" t="s">
        <v>126</v>
      </c>
      <c r="D66" s="25" t="s">
        <v>127</v>
      </c>
      <c r="E66" s="25">
        <v>225</v>
      </c>
      <c r="F66" s="25"/>
      <c r="G66" s="25"/>
      <c r="H66" s="25"/>
      <c r="I66" s="25"/>
    </row>
    <row r="67" spans="1:9">
      <c r="A67" s="25">
        <v>66</v>
      </c>
      <c r="B67" s="25"/>
      <c r="C67" s="22" t="s">
        <v>128</v>
      </c>
      <c r="D67" s="25" t="s">
        <v>129</v>
      </c>
      <c r="E67" s="25">
        <v>131</v>
      </c>
      <c r="F67" s="25"/>
      <c r="G67" s="25"/>
      <c r="H67" s="25"/>
      <c r="I67" s="25"/>
    </row>
    <row r="68" spans="1:9">
      <c r="A68" s="25">
        <v>67</v>
      </c>
      <c r="B68" s="25"/>
      <c r="C68" s="22" t="s">
        <v>130</v>
      </c>
      <c r="D68" s="25" t="s">
        <v>131</v>
      </c>
      <c r="E68" s="25">
        <v>181</v>
      </c>
      <c r="F68" s="25"/>
      <c r="G68" s="25"/>
      <c r="H68" s="25"/>
      <c r="I68" s="25"/>
    </row>
    <row r="69" spans="1:9" ht="25.5">
      <c r="A69" s="25">
        <v>68</v>
      </c>
      <c r="B69" s="25"/>
      <c r="C69" s="22" t="s">
        <v>132</v>
      </c>
      <c r="D69" s="25" t="s">
        <v>133</v>
      </c>
      <c r="E69" s="25">
        <v>5</v>
      </c>
      <c r="F69" s="25"/>
      <c r="G69" s="25"/>
      <c r="H69" s="25">
        <v>22</v>
      </c>
      <c r="I69" s="25"/>
    </row>
    <row r="70" spans="1:9">
      <c r="A70" s="25">
        <v>69</v>
      </c>
      <c r="B70" s="25" t="s">
        <v>134</v>
      </c>
      <c r="C70" s="22"/>
      <c r="D70" s="25"/>
      <c r="E70" s="25"/>
      <c r="F70" s="25"/>
      <c r="G70" s="25"/>
      <c r="H70" s="25"/>
      <c r="I70" s="25"/>
    </row>
    <row r="71" spans="1:9" ht="38.25">
      <c r="A71" s="25">
        <v>70</v>
      </c>
      <c r="B71" s="25"/>
      <c r="C71" s="22" t="s">
        <v>135</v>
      </c>
      <c r="D71" s="25" t="s">
        <v>136</v>
      </c>
      <c r="E71" s="25">
        <v>26</v>
      </c>
      <c r="F71" s="25">
        <v>1</v>
      </c>
      <c r="G71" s="25"/>
      <c r="H71" s="25">
        <v>1</v>
      </c>
      <c r="I71" s="25">
        <v>20</v>
      </c>
    </row>
    <row r="72" spans="1:9" ht="38.25">
      <c r="A72" s="25">
        <v>71</v>
      </c>
      <c r="B72" s="25"/>
      <c r="C72" s="22" t="s">
        <v>137</v>
      </c>
      <c r="D72" s="25" t="s">
        <v>138</v>
      </c>
      <c r="E72" s="25">
        <v>62</v>
      </c>
      <c r="F72" s="25">
        <v>1</v>
      </c>
      <c r="G72" s="25"/>
      <c r="H72" s="25">
        <v>1</v>
      </c>
      <c r="I72" s="25">
        <v>57</v>
      </c>
    </row>
    <row r="73" spans="1:9" ht="38.25">
      <c r="A73" s="25">
        <v>72</v>
      </c>
      <c r="B73" s="25"/>
      <c r="C73" s="22" t="s">
        <v>139</v>
      </c>
      <c r="D73" s="25" t="s">
        <v>140</v>
      </c>
      <c r="E73" s="25">
        <v>36</v>
      </c>
      <c r="F73" s="25">
        <v>1</v>
      </c>
      <c r="G73" s="25"/>
      <c r="H73" s="25">
        <v>1</v>
      </c>
      <c r="I73" s="25">
        <v>29</v>
      </c>
    </row>
    <row r="74" spans="1:9" ht="38.25">
      <c r="A74" s="25">
        <v>73</v>
      </c>
      <c r="B74" s="25"/>
      <c r="C74" s="22" t="s">
        <v>141</v>
      </c>
      <c r="D74" s="25" t="s">
        <v>142</v>
      </c>
      <c r="E74" s="25">
        <v>39</v>
      </c>
      <c r="F74" s="25">
        <v>1</v>
      </c>
      <c r="G74" s="25"/>
      <c r="H74" s="25">
        <v>1</v>
      </c>
      <c r="I74" s="25">
        <v>39</v>
      </c>
    </row>
    <row r="75" spans="1:9" ht="38.25">
      <c r="A75" s="25">
        <v>74</v>
      </c>
      <c r="B75" s="25"/>
      <c r="C75" s="22" t="s">
        <v>143</v>
      </c>
      <c r="D75" s="25" t="s">
        <v>144</v>
      </c>
      <c r="E75" s="25">
        <v>18</v>
      </c>
      <c r="F75" s="25">
        <v>1</v>
      </c>
      <c r="G75" s="25"/>
      <c r="H75" s="25">
        <v>1</v>
      </c>
      <c r="I75" s="25">
        <v>32</v>
      </c>
    </row>
    <row r="76" spans="1:9" ht="38.25">
      <c r="A76" s="25">
        <v>75</v>
      </c>
      <c r="B76" s="25"/>
      <c r="C76" s="22" t="s">
        <v>145</v>
      </c>
      <c r="D76" s="25" t="s">
        <v>146</v>
      </c>
      <c r="E76" s="25">
        <v>34</v>
      </c>
      <c r="F76" s="25">
        <v>1</v>
      </c>
      <c r="G76" s="25"/>
      <c r="H76" s="25">
        <v>1</v>
      </c>
      <c r="I76" s="25">
        <v>44</v>
      </c>
    </row>
    <row r="77" spans="1:9" ht="38.25">
      <c r="A77" s="25">
        <v>76</v>
      </c>
      <c r="B77" s="25"/>
      <c r="C77" s="22" t="s">
        <v>147</v>
      </c>
      <c r="D77" s="25" t="s">
        <v>148</v>
      </c>
      <c r="E77" s="25">
        <v>16</v>
      </c>
      <c r="F77" s="25">
        <v>1</v>
      </c>
      <c r="G77" s="25"/>
      <c r="H77" s="25">
        <v>1</v>
      </c>
      <c r="I77" s="25">
        <v>34</v>
      </c>
    </row>
    <row r="78" spans="1:9" ht="38.25">
      <c r="A78" s="25">
        <v>77</v>
      </c>
      <c r="B78" s="25"/>
      <c r="C78" s="22" t="s">
        <v>149</v>
      </c>
      <c r="D78" s="25" t="s">
        <v>150</v>
      </c>
      <c r="E78" s="25">
        <v>33</v>
      </c>
      <c r="F78" s="25">
        <v>2</v>
      </c>
      <c r="G78" s="25"/>
      <c r="H78" s="25">
        <v>2</v>
      </c>
      <c r="I78" s="25">
        <v>39</v>
      </c>
    </row>
    <row r="79" spans="1:9" ht="38.25">
      <c r="A79" s="25">
        <v>78</v>
      </c>
      <c r="B79" s="25"/>
      <c r="C79" s="22" t="s">
        <v>151</v>
      </c>
      <c r="D79" s="25" t="s">
        <v>152</v>
      </c>
      <c r="E79" s="25">
        <v>96</v>
      </c>
      <c r="F79" s="25">
        <v>1</v>
      </c>
      <c r="G79" s="25"/>
      <c r="H79" s="25">
        <v>1</v>
      </c>
      <c r="I79" s="25">
        <v>134</v>
      </c>
    </row>
    <row r="80" spans="1:9" ht="38.25">
      <c r="A80" s="25">
        <v>79</v>
      </c>
      <c r="B80" s="25"/>
      <c r="C80" s="22" t="s">
        <v>153</v>
      </c>
      <c r="D80" s="25" t="s">
        <v>154</v>
      </c>
      <c r="E80" s="25">
        <v>376</v>
      </c>
      <c r="F80" s="25">
        <v>1</v>
      </c>
      <c r="G80" s="25"/>
      <c r="H80" s="25">
        <v>1</v>
      </c>
      <c r="I80" s="25">
        <v>417</v>
      </c>
    </row>
    <row r="81" spans="1:9" ht="25.5">
      <c r="A81" s="25">
        <v>80</v>
      </c>
      <c r="B81" s="25"/>
      <c r="C81" s="22" t="s">
        <v>155</v>
      </c>
      <c r="D81" s="25" t="s">
        <v>156</v>
      </c>
      <c r="E81" s="25"/>
      <c r="F81" s="25"/>
      <c r="G81" s="25"/>
      <c r="H81" s="25">
        <v>38</v>
      </c>
      <c r="I81" s="25"/>
    </row>
    <row r="82" spans="1:9">
      <c r="A82" s="25">
        <v>81</v>
      </c>
      <c r="B82" s="25"/>
      <c r="C82" s="22" t="s">
        <v>157</v>
      </c>
      <c r="D82" s="25" t="s">
        <v>158</v>
      </c>
      <c r="E82" s="25"/>
      <c r="F82" s="25"/>
      <c r="G82" s="25"/>
      <c r="H82" s="25">
        <v>39</v>
      </c>
      <c r="I82" s="25"/>
    </row>
    <row r="83" spans="1:9" ht="25.5">
      <c r="A83" s="25">
        <v>82</v>
      </c>
      <c r="B83" s="25"/>
      <c r="C83" s="22" t="s">
        <v>159</v>
      </c>
      <c r="D83" s="25" t="s">
        <v>160</v>
      </c>
      <c r="E83" s="25">
        <v>19</v>
      </c>
      <c r="F83" s="25"/>
      <c r="G83" s="25"/>
      <c r="H83" s="25">
        <v>742</v>
      </c>
      <c r="I83" s="25"/>
    </row>
    <row r="84" spans="1:9">
      <c r="A84" s="25">
        <v>83</v>
      </c>
      <c r="B84" s="25"/>
      <c r="C84" s="22" t="s">
        <v>161</v>
      </c>
      <c r="D84" s="25" t="s">
        <v>162</v>
      </c>
      <c r="E84" s="25">
        <v>688</v>
      </c>
      <c r="F84" s="25"/>
      <c r="G84" s="25"/>
      <c r="H84" s="25"/>
      <c r="I84" s="25"/>
    </row>
    <row r="85" spans="1:9">
      <c r="A85" s="25">
        <v>84</v>
      </c>
      <c r="B85" s="25"/>
      <c r="C85" s="22" t="s">
        <v>163</v>
      </c>
      <c r="D85" s="25" t="s">
        <v>164</v>
      </c>
      <c r="E85" s="25">
        <v>44</v>
      </c>
      <c r="F85" s="25">
        <v>7</v>
      </c>
      <c r="G85" s="25"/>
      <c r="H85" s="25"/>
      <c r="I85" s="25"/>
    </row>
    <row r="86" spans="1:9" ht="38.25">
      <c r="A86" s="25">
        <v>85</v>
      </c>
      <c r="B86" s="25"/>
      <c r="C86" s="22" t="s">
        <v>165</v>
      </c>
      <c r="D86" s="25" t="s">
        <v>166</v>
      </c>
      <c r="E86" s="25">
        <v>9</v>
      </c>
      <c r="F86" s="25">
        <v>1</v>
      </c>
      <c r="G86" s="25"/>
      <c r="H86" s="25">
        <v>1</v>
      </c>
      <c r="I86" s="25">
        <v>5</v>
      </c>
    </row>
    <row r="87" spans="1:9" ht="38.25">
      <c r="A87" s="25">
        <v>86</v>
      </c>
      <c r="B87" s="25"/>
      <c r="C87" s="22" t="s">
        <v>167</v>
      </c>
      <c r="D87" s="25" t="s">
        <v>168</v>
      </c>
      <c r="E87" s="25">
        <v>60</v>
      </c>
      <c r="F87" s="25">
        <v>1</v>
      </c>
      <c r="G87" s="25"/>
      <c r="H87" s="25">
        <v>1</v>
      </c>
      <c r="I87" s="25">
        <v>71</v>
      </c>
    </row>
    <row r="88" spans="1:9" ht="38.25">
      <c r="A88" s="25">
        <v>87</v>
      </c>
      <c r="B88" s="25"/>
      <c r="C88" s="22" t="s">
        <v>169</v>
      </c>
      <c r="D88" s="25" t="s">
        <v>170</v>
      </c>
      <c r="E88" s="25">
        <v>29</v>
      </c>
      <c r="F88" s="25">
        <v>1</v>
      </c>
      <c r="G88" s="25"/>
      <c r="H88" s="25">
        <v>1</v>
      </c>
      <c r="I88" s="25">
        <v>34</v>
      </c>
    </row>
    <row r="89" spans="1:9" ht="25.5">
      <c r="A89" s="25">
        <v>88</v>
      </c>
      <c r="B89" s="25"/>
      <c r="C89" s="22" t="s">
        <v>171</v>
      </c>
      <c r="D89" s="25" t="s">
        <v>172</v>
      </c>
      <c r="E89" s="25">
        <v>226</v>
      </c>
      <c r="F89" s="25"/>
      <c r="G89" s="25"/>
      <c r="H89" s="25"/>
      <c r="I89" s="25"/>
    </row>
    <row r="90" spans="1:9">
      <c r="A90" s="25">
        <v>89</v>
      </c>
      <c r="B90" s="25"/>
      <c r="C90" s="22" t="s">
        <v>173</v>
      </c>
      <c r="D90" s="25" t="s">
        <v>174</v>
      </c>
      <c r="E90" s="25"/>
      <c r="F90" s="25"/>
      <c r="G90" s="25"/>
      <c r="H90" s="25">
        <v>13</v>
      </c>
      <c r="I90" s="25"/>
    </row>
    <row r="91" spans="1:9" ht="38.25">
      <c r="A91" s="25">
        <v>90</v>
      </c>
      <c r="B91" s="25"/>
      <c r="C91" s="22" t="s">
        <v>175</v>
      </c>
      <c r="D91" s="25" t="s">
        <v>176</v>
      </c>
      <c r="E91" s="25">
        <v>38</v>
      </c>
      <c r="F91" s="25">
        <v>1</v>
      </c>
      <c r="G91" s="25"/>
      <c r="H91" s="25">
        <v>1</v>
      </c>
      <c r="I91" s="25"/>
    </row>
    <row r="92" spans="1:9">
      <c r="A92" s="25">
        <v>91</v>
      </c>
      <c r="B92" s="25"/>
      <c r="C92" s="22" t="s">
        <v>177</v>
      </c>
      <c r="D92" s="25" t="s">
        <v>178</v>
      </c>
      <c r="E92" s="25"/>
      <c r="F92" s="25"/>
      <c r="G92" s="25"/>
      <c r="H92" s="25"/>
      <c r="I92" s="25">
        <v>149</v>
      </c>
    </row>
    <row r="93" spans="1:9">
      <c r="A93" s="25">
        <v>92</v>
      </c>
      <c r="B93" s="25"/>
      <c r="C93" s="22" t="s">
        <v>179</v>
      </c>
      <c r="D93" s="25" t="s">
        <v>180</v>
      </c>
      <c r="E93" s="25">
        <v>62</v>
      </c>
      <c r="F93" s="25"/>
      <c r="G93" s="25"/>
      <c r="H93" s="25"/>
      <c r="I93" s="25"/>
    </row>
    <row r="94" spans="1:9" ht="38.25">
      <c r="A94" s="25">
        <v>93</v>
      </c>
      <c r="B94" s="25"/>
      <c r="C94" s="22" t="s">
        <v>181</v>
      </c>
      <c r="D94" s="25" t="s">
        <v>182</v>
      </c>
      <c r="E94" s="25">
        <v>140</v>
      </c>
      <c r="F94" s="25"/>
      <c r="G94" s="25"/>
      <c r="H94" s="25"/>
      <c r="I94" s="25"/>
    </row>
    <row r="95" spans="1:9" ht="38.25">
      <c r="A95" s="25">
        <v>94</v>
      </c>
      <c r="B95" s="25"/>
      <c r="C95" s="22" t="s">
        <v>183</v>
      </c>
      <c r="D95" s="25" t="s">
        <v>184</v>
      </c>
      <c r="E95" s="25">
        <v>47</v>
      </c>
      <c r="F95" s="25">
        <v>2</v>
      </c>
      <c r="G95" s="25"/>
      <c r="H95" s="25">
        <v>1</v>
      </c>
      <c r="I95" s="25">
        <v>279</v>
      </c>
    </row>
    <row r="96" spans="1:9" ht="38.25">
      <c r="A96" s="25">
        <v>95</v>
      </c>
      <c r="B96" s="25"/>
      <c r="C96" s="22" t="s">
        <v>185</v>
      </c>
      <c r="D96" s="25" t="s">
        <v>186</v>
      </c>
      <c r="E96" s="25">
        <v>30</v>
      </c>
      <c r="F96" s="25">
        <v>1</v>
      </c>
      <c r="G96" s="25"/>
      <c r="H96" s="25">
        <v>1</v>
      </c>
      <c r="I96" s="25">
        <v>95</v>
      </c>
    </row>
    <row r="97" spans="1:9" ht="38.25">
      <c r="A97" s="25">
        <v>96</v>
      </c>
      <c r="B97" s="25"/>
      <c r="C97" s="22" t="s">
        <v>187</v>
      </c>
      <c r="D97" s="25"/>
      <c r="E97" s="25">
        <v>21</v>
      </c>
      <c r="F97" s="25">
        <v>1</v>
      </c>
      <c r="G97" s="25"/>
      <c r="H97" s="25">
        <v>1</v>
      </c>
      <c r="I97" s="25">
        <v>54</v>
      </c>
    </row>
    <row r="98" spans="1:9">
      <c r="A98" s="25">
        <v>97</v>
      </c>
      <c r="B98" s="25"/>
      <c r="C98" s="22" t="s">
        <v>188</v>
      </c>
      <c r="D98" s="25"/>
      <c r="E98" s="25"/>
      <c r="F98" s="25"/>
      <c r="G98" s="25"/>
      <c r="H98" s="25">
        <v>22</v>
      </c>
      <c r="I98" s="25"/>
    </row>
    <row r="99" spans="1:9">
      <c r="A99" s="25">
        <v>98</v>
      </c>
      <c r="B99" s="25"/>
      <c r="C99" s="22" t="s">
        <v>189</v>
      </c>
      <c r="D99" s="25"/>
      <c r="E99" s="25">
        <v>16</v>
      </c>
      <c r="F99" s="25">
        <v>5</v>
      </c>
      <c r="G99" s="25">
        <v>1</v>
      </c>
      <c r="H99" s="25">
        <v>21</v>
      </c>
      <c r="I99" s="25"/>
    </row>
    <row r="100" spans="1:9">
      <c r="A100" s="25">
        <v>99</v>
      </c>
      <c r="B100" s="25"/>
      <c r="C100" s="22" t="s">
        <v>190</v>
      </c>
      <c r="D100" s="25"/>
      <c r="E100" s="25"/>
      <c r="F100" s="25"/>
      <c r="G100" s="25"/>
      <c r="H100" s="25">
        <v>16</v>
      </c>
      <c r="I100" s="25"/>
    </row>
    <row r="101" spans="1:9" ht="38.25">
      <c r="A101" s="25">
        <v>100</v>
      </c>
      <c r="B101" s="25"/>
      <c r="C101" s="22" t="s">
        <v>191</v>
      </c>
      <c r="D101" s="25"/>
      <c r="E101" s="25">
        <v>21</v>
      </c>
      <c r="F101" s="25">
        <v>1</v>
      </c>
      <c r="G101" s="25"/>
      <c r="H101" s="25">
        <v>1</v>
      </c>
      <c r="I101" s="25">
        <v>11</v>
      </c>
    </row>
    <row r="102" spans="1:9" ht="38.25">
      <c r="A102" s="25">
        <v>101</v>
      </c>
      <c r="B102" s="25"/>
      <c r="C102" s="22" t="s">
        <v>192</v>
      </c>
      <c r="D102" s="25"/>
      <c r="E102" s="25">
        <v>13</v>
      </c>
      <c r="F102" s="25">
        <v>1</v>
      </c>
      <c r="G102" s="25"/>
      <c r="H102" s="25">
        <v>1</v>
      </c>
      <c r="I102" s="25">
        <v>17</v>
      </c>
    </row>
    <row r="103" spans="1:9" ht="25.5">
      <c r="A103" s="25">
        <v>102</v>
      </c>
      <c r="B103" s="25"/>
      <c r="C103" s="22" t="s">
        <v>193</v>
      </c>
      <c r="D103" s="25"/>
      <c r="E103" s="25"/>
      <c r="F103" s="25"/>
      <c r="G103" s="25"/>
      <c r="H103" s="25"/>
      <c r="I103" s="25">
        <v>211</v>
      </c>
    </row>
    <row r="104" spans="1:9" ht="51">
      <c r="A104" s="25">
        <v>103</v>
      </c>
      <c r="B104" s="25"/>
      <c r="C104" s="22" t="s">
        <v>194</v>
      </c>
      <c r="D104" s="25"/>
      <c r="E104" s="25">
        <v>121</v>
      </c>
      <c r="F104" s="25">
        <v>1</v>
      </c>
      <c r="G104" s="25"/>
      <c r="H104" s="25">
        <v>1</v>
      </c>
      <c r="I104" s="25">
        <v>180</v>
      </c>
    </row>
    <row r="105" spans="1:9" ht="38.25">
      <c r="A105" s="25">
        <v>104</v>
      </c>
      <c r="B105" s="25"/>
      <c r="C105" s="22" t="s">
        <v>195</v>
      </c>
      <c r="D105" s="25"/>
      <c r="E105" s="25">
        <v>20</v>
      </c>
      <c r="F105" s="25">
        <v>1</v>
      </c>
      <c r="G105" s="25"/>
      <c r="H105" s="25">
        <v>1</v>
      </c>
      <c r="I105" s="25">
        <v>71</v>
      </c>
    </row>
    <row r="106" spans="1:9">
      <c r="A106" s="25">
        <v>105</v>
      </c>
      <c r="B106" s="25"/>
      <c r="C106" s="22" t="s">
        <v>196</v>
      </c>
      <c r="D106" s="25"/>
      <c r="E106" s="25"/>
      <c r="F106" s="25"/>
      <c r="G106" s="25"/>
      <c r="H106" s="25">
        <v>64</v>
      </c>
      <c r="I106" s="25"/>
    </row>
    <row r="107" spans="1:9" ht="25.5">
      <c r="A107" s="25">
        <v>106</v>
      </c>
      <c r="B107" s="25"/>
      <c r="C107" s="22" t="s">
        <v>197</v>
      </c>
      <c r="D107" s="25"/>
      <c r="E107" s="25">
        <v>6</v>
      </c>
      <c r="F107" s="25"/>
      <c r="G107" s="25"/>
      <c r="H107" s="25">
        <v>2</v>
      </c>
      <c r="I107" s="25"/>
    </row>
    <row r="108" spans="1:9" ht="38.25">
      <c r="A108" s="25">
        <v>107</v>
      </c>
      <c r="B108" s="25"/>
      <c r="C108" s="22" t="s">
        <v>198</v>
      </c>
      <c r="D108" s="25"/>
      <c r="E108" s="25">
        <v>170</v>
      </c>
      <c r="F108" s="25">
        <v>1</v>
      </c>
      <c r="G108" s="25"/>
      <c r="H108" s="25">
        <v>1</v>
      </c>
      <c r="I108" s="25">
        <v>185</v>
      </c>
    </row>
    <row r="109" spans="1:9" ht="38.25">
      <c r="A109" s="25">
        <v>108</v>
      </c>
      <c r="B109" s="25"/>
      <c r="C109" s="22" t="s">
        <v>199</v>
      </c>
      <c r="D109" s="25"/>
      <c r="E109" s="25">
        <v>28</v>
      </c>
      <c r="F109" s="25">
        <v>1</v>
      </c>
      <c r="G109" s="25"/>
      <c r="H109" s="25">
        <v>1</v>
      </c>
      <c r="I109" s="25">
        <v>11</v>
      </c>
    </row>
    <row r="110" spans="1:9" ht="38.25">
      <c r="A110" s="25">
        <v>109</v>
      </c>
      <c r="B110" s="25"/>
      <c r="C110" s="22" t="s">
        <v>200</v>
      </c>
      <c r="D110" s="25"/>
      <c r="E110" s="25">
        <v>21</v>
      </c>
      <c r="F110" s="25">
        <v>1</v>
      </c>
      <c r="G110" s="25"/>
      <c r="H110" s="25">
        <v>1</v>
      </c>
      <c r="I110" s="25">
        <v>14</v>
      </c>
    </row>
    <row r="111" spans="1:9" ht="51">
      <c r="A111" s="25">
        <v>110</v>
      </c>
      <c r="B111" s="25"/>
      <c r="C111" s="22" t="s">
        <v>201</v>
      </c>
      <c r="D111" s="25"/>
      <c r="E111" s="25">
        <v>50</v>
      </c>
      <c r="F111" s="25">
        <v>2</v>
      </c>
      <c r="G111" s="25"/>
      <c r="H111" s="25">
        <v>2</v>
      </c>
      <c r="I111" s="25">
        <v>14</v>
      </c>
    </row>
    <row r="112" spans="1:9">
      <c r="A112" s="25">
        <v>111</v>
      </c>
      <c r="B112" s="25" t="s">
        <v>202</v>
      </c>
      <c r="C112" s="22"/>
      <c r="D112" s="25"/>
      <c r="E112" s="25"/>
      <c r="F112" s="25"/>
      <c r="G112" s="25"/>
      <c r="H112" s="25"/>
      <c r="I112" s="25"/>
    </row>
    <row r="113" spans="1:9">
      <c r="A113" s="25">
        <v>112</v>
      </c>
      <c r="B113" s="25"/>
      <c r="C113" s="22" t="s">
        <v>203</v>
      </c>
      <c r="D113" s="25"/>
      <c r="E113" s="25"/>
      <c r="F113" s="25"/>
      <c r="G113" s="25"/>
      <c r="H113" s="25"/>
      <c r="I113" s="25">
        <v>140</v>
      </c>
    </row>
    <row r="114" spans="1:9">
      <c r="A114" s="25">
        <v>113</v>
      </c>
      <c r="B114" s="25"/>
      <c r="C114" s="22" t="s">
        <v>204</v>
      </c>
      <c r="D114" s="25"/>
      <c r="E114" s="25"/>
      <c r="F114" s="25"/>
      <c r="G114" s="25"/>
      <c r="H114" s="25"/>
      <c r="I114" s="25">
        <v>240</v>
      </c>
    </row>
    <row r="115" spans="1:9">
      <c r="A115" s="25">
        <v>114</v>
      </c>
      <c r="B115" s="25"/>
      <c r="C115" s="22" t="s">
        <v>205</v>
      </c>
      <c r="D115" s="25"/>
      <c r="E115" s="25"/>
      <c r="F115" s="25"/>
      <c r="G115" s="25"/>
      <c r="H115" s="25"/>
      <c r="I115" s="25">
        <v>200</v>
      </c>
    </row>
    <row r="116" spans="1:9">
      <c r="A116" s="25">
        <v>115</v>
      </c>
      <c r="B116" s="25"/>
      <c r="C116" s="22" t="s">
        <v>206</v>
      </c>
      <c r="D116" s="25"/>
      <c r="E116" s="25"/>
      <c r="F116" s="25"/>
      <c r="G116" s="25"/>
      <c r="H116" s="25"/>
      <c r="I116" s="25">
        <v>231</v>
      </c>
    </row>
    <row r="117" spans="1:9">
      <c r="A117" s="25">
        <v>116</v>
      </c>
      <c r="B117" s="25"/>
      <c r="C117" s="22" t="s">
        <v>207</v>
      </c>
      <c r="D117" s="25"/>
      <c r="E117" s="25"/>
      <c r="F117" s="25"/>
      <c r="G117" s="25"/>
      <c r="H117" s="25">
        <v>36</v>
      </c>
      <c r="I117" s="25"/>
    </row>
    <row r="118" spans="1:9" ht="17.25" customHeight="1">
      <c r="A118" s="25">
        <v>117</v>
      </c>
      <c r="B118" s="25"/>
      <c r="C118" s="22" t="s">
        <v>208</v>
      </c>
      <c r="D118" s="25"/>
      <c r="E118" s="25"/>
      <c r="F118" s="25"/>
      <c r="G118" s="25"/>
      <c r="H118" s="25"/>
      <c r="I118" s="25">
        <v>160</v>
      </c>
    </row>
    <row r="119" spans="1:9">
      <c r="A119" s="25">
        <v>118</v>
      </c>
      <c r="B119" s="25"/>
      <c r="C119" s="22" t="s">
        <v>209</v>
      </c>
      <c r="D119" s="25"/>
      <c r="E119" s="25"/>
      <c r="F119" s="25"/>
      <c r="G119" s="25"/>
      <c r="H119" s="25"/>
      <c r="I119" s="25">
        <v>280</v>
      </c>
    </row>
    <row r="120" spans="1:9">
      <c r="A120" s="25">
        <v>119</v>
      </c>
      <c r="B120" s="25"/>
      <c r="C120" s="22" t="s">
        <v>210</v>
      </c>
      <c r="D120" s="25"/>
      <c r="E120" s="25"/>
      <c r="F120" s="25"/>
      <c r="G120" s="25"/>
      <c r="H120" s="25"/>
      <c r="I120" s="25">
        <v>119</v>
      </c>
    </row>
    <row r="121" spans="1:9">
      <c r="A121" s="25">
        <v>120</v>
      </c>
      <c r="B121" s="25"/>
      <c r="C121" s="22" t="s">
        <v>211</v>
      </c>
      <c r="D121" s="25"/>
      <c r="E121" s="25"/>
      <c r="F121" s="25"/>
      <c r="G121" s="25"/>
      <c r="H121" s="25"/>
      <c r="I121" s="25">
        <v>120</v>
      </c>
    </row>
    <row r="122" spans="1:9">
      <c r="A122" s="25">
        <v>121</v>
      </c>
      <c r="B122" s="25"/>
      <c r="C122" s="22" t="s">
        <v>212</v>
      </c>
      <c r="D122" s="25"/>
      <c r="E122" s="25"/>
      <c r="F122" s="25"/>
      <c r="G122" s="25"/>
      <c r="H122" s="25">
        <v>21</v>
      </c>
      <c r="I122" s="25"/>
    </row>
    <row r="123" spans="1:9">
      <c r="A123" s="25">
        <v>122</v>
      </c>
      <c r="B123" s="25"/>
      <c r="C123" s="22" t="s">
        <v>213</v>
      </c>
      <c r="D123" s="25"/>
      <c r="E123" s="25"/>
      <c r="F123" s="25"/>
      <c r="G123" s="25"/>
      <c r="H123" s="25">
        <v>36</v>
      </c>
      <c r="I123" s="25"/>
    </row>
    <row r="124" spans="1:9">
      <c r="A124" s="25">
        <v>123</v>
      </c>
      <c r="B124" s="25"/>
      <c r="C124" s="22" t="s">
        <v>214</v>
      </c>
      <c r="D124" s="25"/>
      <c r="E124" s="25">
        <v>84</v>
      </c>
      <c r="F124" s="25">
        <v>1</v>
      </c>
      <c r="G124" s="25"/>
      <c r="H124" s="25"/>
      <c r="I124" s="25"/>
    </row>
    <row r="125" spans="1:9" ht="25.5">
      <c r="A125" s="25">
        <v>124</v>
      </c>
      <c r="B125" s="25"/>
      <c r="C125" s="22" t="s">
        <v>215</v>
      </c>
      <c r="D125" s="25"/>
      <c r="E125" s="25">
        <v>136</v>
      </c>
      <c r="F125" s="25"/>
      <c r="G125" s="25"/>
      <c r="H125" s="25"/>
      <c r="I125" s="25"/>
    </row>
    <row r="126" spans="1:9">
      <c r="A126" s="25">
        <v>125</v>
      </c>
      <c r="B126" s="25"/>
      <c r="C126" s="22" t="s">
        <v>216</v>
      </c>
      <c r="D126" s="25"/>
      <c r="E126" s="25">
        <v>120</v>
      </c>
      <c r="F126" s="25"/>
      <c r="G126" s="25"/>
      <c r="H126" s="25"/>
      <c r="I126" s="25"/>
    </row>
    <row r="127" spans="1:9">
      <c r="A127" s="25">
        <v>126</v>
      </c>
      <c r="B127" s="25"/>
      <c r="C127" s="22" t="s">
        <v>217</v>
      </c>
      <c r="D127" s="25"/>
      <c r="E127" s="25"/>
      <c r="F127" s="25"/>
      <c r="G127" s="25"/>
      <c r="H127" s="25">
        <v>21</v>
      </c>
      <c r="I127" s="25"/>
    </row>
    <row r="128" spans="1:9">
      <c r="A128" s="25">
        <v>127</v>
      </c>
      <c r="B128" s="25"/>
      <c r="C128" s="22" t="s">
        <v>218</v>
      </c>
      <c r="D128" s="25"/>
      <c r="E128" s="25">
        <v>231</v>
      </c>
      <c r="F128" s="25">
        <v>3</v>
      </c>
      <c r="G128" s="25"/>
      <c r="H128" s="25">
        <v>33</v>
      </c>
      <c r="I128" s="25"/>
    </row>
    <row r="129" spans="1:9">
      <c r="A129" s="25">
        <v>128</v>
      </c>
      <c r="B129" s="25"/>
      <c r="C129" s="22" t="s">
        <v>219</v>
      </c>
      <c r="D129" s="25"/>
      <c r="E129" s="25">
        <v>151</v>
      </c>
      <c r="F129" s="25">
        <v>1</v>
      </c>
      <c r="G129" s="25"/>
      <c r="H129" s="25"/>
      <c r="I129" s="25"/>
    </row>
    <row r="130" spans="1:9">
      <c r="A130" s="25">
        <v>129</v>
      </c>
      <c r="B130" s="25"/>
      <c r="C130" s="22" t="s">
        <v>220</v>
      </c>
      <c r="D130" s="25"/>
      <c r="E130" s="25"/>
      <c r="F130" s="25"/>
      <c r="G130" s="25"/>
      <c r="H130" s="25"/>
      <c r="I130" s="25">
        <v>120</v>
      </c>
    </row>
    <row r="131" spans="1:9">
      <c r="A131" s="25">
        <v>130</v>
      </c>
      <c r="B131" s="25"/>
      <c r="C131" s="22" t="s">
        <v>221</v>
      </c>
      <c r="D131" s="25"/>
      <c r="E131" s="25"/>
      <c r="F131" s="25"/>
      <c r="G131" s="25"/>
      <c r="H131" s="25"/>
      <c r="I131" s="25">
        <v>140</v>
      </c>
    </row>
    <row r="132" spans="1:9">
      <c r="A132" s="25">
        <v>131</v>
      </c>
      <c r="B132" s="25"/>
      <c r="C132" s="22" t="s">
        <v>222</v>
      </c>
      <c r="D132" s="25"/>
      <c r="E132" s="25"/>
      <c r="F132" s="25"/>
      <c r="G132" s="25"/>
      <c r="H132" s="25"/>
      <c r="I132" s="25">
        <v>120</v>
      </c>
    </row>
    <row r="133" spans="1:9">
      <c r="A133" s="25">
        <v>132</v>
      </c>
      <c r="B133" s="25"/>
      <c r="C133" s="22" t="s">
        <v>223</v>
      </c>
      <c r="D133" s="25"/>
      <c r="E133" s="25"/>
      <c r="F133" s="25"/>
      <c r="G133" s="25"/>
      <c r="H133" s="25"/>
      <c r="I133" s="25">
        <v>160</v>
      </c>
    </row>
    <row r="134" spans="1:9">
      <c r="A134" s="25">
        <v>133</v>
      </c>
      <c r="B134" s="25"/>
      <c r="C134" s="22" t="s">
        <v>224</v>
      </c>
      <c r="D134" s="25"/>
      <c r="E134" s="25"/>
      <c r="F134" s="25"/>
      <c r="G134" s="25"/>
      <c r="H134" s="25"/>
      <c r="I134" s="25">
        <v>94</v>
      </c>
    </row>
    <row r="135" spans="1:9">
      <c r="A135" s="25">
        <v>134</v>
      </c>
      <c r="B135" s="25"/>
      <c r="C135" s="22" t="s">
        <v>225</v>
      </c>
      <c r="D135" s="25"/>
      <c r="E135" s="25"/>
      <c r="F135" s="25"/>
      <c r="G135" s="25"/>
      <c r="H135" s="25"/>
      <c r="I135" s="25">
        <v>67</v>
      </c>
    </row>
    <row r="136" spans="1:9">
      <c r="A136" s="25">
        <v>135</v>
      </c>
      <c r="B136" s="25"/>
      <c r="C136" s="22" t="s">
        <v>226</v>
      </c>
      <c r="D136" s="25"/>
      <c r="E136" s="25"/>
      <c r="F136" s="25"/>
      <c r="G136" s="25"/>
      <c r="H136" s="25"/>
      <c r="I136" s="25">
        <v>79</v>
      </c>
    </row>
    <row r="137" spans="1:9">
      <c r="A137" s="25">
        <v>136</v>
      </c>
      <c r="B137" s="25"/>
      <c r="C137" s="22" t="s">
        <v>227</v>
      </c>
      <c r="D137" s="25"/>
      <c r="E137" s="25"/>
      <c r="F137" s="25"/>
      <c r="G137" s="25"/>
      <c r="H137" s="25">
        <v>12</v>
      </c>
      <c r="I137" s="25"/>
    </row>
    <row r="138" spans="1:9">
      <c r="A138" s="25">
        <v>137</v>
      </c>
      <c r="B138" s="25"/>
      <c r="C138" s="22" t="s">
        <v>228</v>
      </c>
      <c r="D138" s="25"/>
      <c r="E138" s="25">
        <v>34</v>
      </c>
      <c r="F138" s="25">
        <v>4</v>
      </c>
      <c r="G138" s="25">
        <v>4</v>
      </c>
      <c r="H138" s="25"/>
      <c r="I138" s="25"/>
    </row>
    <row r="139" spans="1:9">
      <c r="A139" s="25">
        <v>138</v>
      </c>
      <c r="B139" s="25"/>
      <c r="C139" s="22" t="s">
        <v>229</v>
      </c>
      <c r="D139" s="25"/>
      <c r="E139" s="25"/>
      <c r="F139" s="25"/>
      <c r="G139" s="25"/>
      <c r="H139" s="25"/>
      <c r="I139" s="25">
        <v>120</v>
      </c>
    </row>
    <row r="140" spans="1:9">
      <c r="A140" s="25">
        <v>139</v>
      </c>
      <c r="B140" s="25"/>
      <c r="C140" s="22" t="s">
        <v>230</v>
      </c>
      <c r="D140" s="25"/>
      <c r="E140" s="25"/>
      <c r="F140" s="25"/>
      <c r="G140" s="25"/>
      <c r="H140" s="25"/>
      <c r="I140" s="25">
        <v>240</v>
      </c>
    </row>
    <row r="141" spans="1:9">
      <c r="A141" s="25">
        <v>140</v>
      </c>
      <c r="B141" s="25"/>
      <c r="C141" s="22" t="s">
        <v>231</v>
      </c>
      <c r="D141" s="25"/>
      <c r="E141" s="25"/>
      <c r="F141" s="25"/>
      <c r="G141" s="25"/>
      <c r="H141" s="25"/>
      <c r="I141" s="25">
        <v>260</v>
      </c>
    </row>
    <row r="142" spans="1:9">
      <c r="A142" s="25">
        <v>141</v>
      </c>
      <c r="B142" s="25"/>
      <c r="C142" s="22" t="s">
        <v>232</v>
      </c>
      <c r="D142" s="25"/>
      <c r="E142" s="25"/>
      <c r="F142" s="25"/>
      <c r="G142" s="25"/>
      <c r="H142" s="25"/>
      <c r="I142" s="25">
        <v>160</v>
      </c>
    </row>
    <row r="143" spans="1:9">
      <c r="A143" s="25">
        <v>142</v>
      </c>
      <c r="B143" s="25"/>
      <c r="C143" s="22" t="s">
        <v>233</v>
      </c>
      <c r="D143" s="25"/>
      <c r="E143" s="25"/>
      <c r="F143" s="25"/>
      <c r="G143" s="25"/>
      <c r="H143" s="25"/>
      <c r="I143" s="25">
        <v>260</v>
      </c>
    </row>
    <row r="144" spans="1:9" ht="25.5">
      <c r="A144" s="25">
        <v>143</v>
      </c>
      <c r="B144" s="25"/>
      <c r="C144" s="22" t="s">
        <v>234</v>
      </c>
      <c r="D144" s="25"/>
      <c r="E144" s="25">
        <v>79</v>
      </c>
      <c r="F144" s="25"/>
      <c r="G144" s="25"/>
      <c r="H144" s="25"/>
      <c r="I144" s="25"/>
    </row>
    <row r="145" spans="1:9">
      <c r="A145" s="25">
        <v>144</v>
      </c>
      <c r="B145" s="25"/>
      <c r="C145" s="22" t="s">
        <v>235</v>
      </c>
      <c r="D145" s="25"/>
      <c r="E145" s="25"/>
      <c r="F145" s="25"/>
      <c r="G145" s="25"/>
      <c r="H145" s="25"/>
      <c r="I145" s="25">
        <v>300</v>
      </c>
    </row>
    <row r="146" spans="1:9">
      <c r="A146" s="25">
        <v>145</v>
      </c>
      <c r="B146" s="25"/>
      <c r="C146" s="22" t="s">
        <v>236</v>
      </c>
      <c r="D146" s="25"/>
      <c r="E146" s="25">
        <v>16</v>
      </c>
      <c r="F146" s="25">
        <v>2</v>
      </c>
      <c r="G146" s="25"/>
      <c r="H146" s="25"/>
      <c r="I146" s="25"/>
    </row>
    <row r="147" spans="1:9">
      <c r="A147" s="25">
        <v>146</v>
      </c>
      <c r="B147" s="25"/>
      <c r="C147" s="22" t="s">
        <v>237</v>
      </c>
      <c r="D147" s="25"/>
      <c r="E147" s="25">
        <v>330</v>
      </c>
      <c r="F147" s="25"/>
      <c r="G147" s="25"/>
      <c r="H147" s="25"/>
      <c r="I147" s="25"/>
    </row>
    <row r="148" spans="1:9" ht="25.5">
      <c r="A148" s="25">
        <v>147</v>
      </c>
      <c r="B148" s="25"/>
      <c r="C148" s="22" t="s">
        <v>238</v>
      </c>
      <c r="D148" s="25"/>
      <c r="E148" s="25">
        <v>211</v>
      </c>
      <c r="F148" s="25">
        <v>3</v>
      </c>
      <c r="G148" s="25"/>
      <c r="H148" s="25">
        <v>12</v>
      </c>
      <c r="I148" s="25"/>
    </row>
    <row r="149" spans="1:9">
      <c r="A149" s="25">
        <v>148</v>
      </c>
      <c r="B149" s="25" t="s">
        <v>239</v>
      </c>
      <c r="C149" s="22"/>
      <c r="D149" s="25"/>
      <c r="E149" s="25"/>
      <c r="F149" s="25"/>
      <c r="G149" s="25"/>
      <c r="H149" s="25"/>
      <c r="I149" s="25"/>
    </row>
    <row r="150" spans="1:9" ht="25.5">
      <c r="A150" s="25">
        <v>149</v>
      </c>
      <c r="B150" s="25"/>
      <c r="C150" s="22" t="s">
        <v>240</v>
      </c>
      <c r="D150" s="25"/>
      <c r="E150" s="25"/>
      <c r="F150" s="25"/>
      <c r="G150" s="25"/>
      <c r="H150" s="25"/>
      <c r="I150" s="25">
        <v>910</v>
      </c>
    </row>
    <row r="151" spans="1:9">
      <c r="A151" s="25">
        <v>150</v>
      </c>
      <c r="B151" s="25"/>
      <c r="C151" s="22" t="s">
        <v>241</v>
      </c>
      <c r="D151" s="25"/>
      <c r="E151" s="25"/>
      <c r="F151" s="25"/>
      <c r="G151" s="25"/>
      <c r="H151" s="25"/>
      <c r="I151" s="25">
        <v>644</v>
      </c>
    </row>
    <row r="152" spans="1:9" ht="25.5">
      <c r="A152" s="25">
        <v>151</v>
      </c>
      <c r="B152" s="25"/>
      <c r="C152" s="22" t="s">
        <v>242</v>
      </c>
      <c r="D152" s="25"/>
      <c r="E152" s="25">
        <v>43</v>
      </c>
      <c r="F152" s="25"/>
      <c r="G152" s="25"/>
      <c r="H152" s="25">
        <v>16</v>
      </c>
      <c r="I152" s="25"/>
    </row>
    <row r="153" spans="1:9">
      <c r="A153" s="25">
        <v>152</v>
      </c>
      <c r="B153" s="25"/>
      <c r="C153" s="22" t="s">
        <v>243</v>
      </c>
      <c r="D153" s="25"/>
      <c r="E153" s="25">
        <v>420</v>
      </c>
      <c r="F153" s="25"/>
      <c r="G153" s="25"/>
      <c r="H153" s="25"/>
      <c r="I153" s="25"/>
    </row>
    <row r="154" spans="1:9" ht="25.5">
      <c r="A154" s="25">
        <v>153</v>
      </c>
      <c r="B154" s="25"/>
      <c r="C154" s="22" t="s">
        <v>244</v>
      </c>
      <c r="D154" s="25"/>
      <c r="E154" s="25">
        <v>120</v>
      </c>
      <c r="F154" s="25">
        <v>6</v>
      </c>
      <c r="G154" s="25"/>
      <c r="H154" s="25">
        <v>21</v>
      </c>
      <c r="I154" s="25"/>
    </row>
    <row r="155" spans="1:9">
      <c r="A155" s="25">
        <v>154</v>
      </c>
      <c r="B155" s="25"/>
      <c r="C155" s="22" t="s">
        <v>245</v>
      </c>
      <c r="D155" s="25"/>
      <c r="E155" s="25">
        <v>2</v>
      </c>
      <c r="F155" s="25"/>
      <c r="G155" s="25"/>
      <c r="H155" s="25"/>
      <c r="I155" s="25">
        <v>756</v>
      </c>
    </row>
    <row r="156" spans="1:9" ht="25.5">
      <c r="A156" s="25">
        <v>155</v>
      </c>
      <c r="B156" s="25"/>
      <c r="C156" s="22" t="s">
        <v>246</v>
      </c>
      <c r="D156" s="25"/>
      <c r="E156" s="25">
        <v>23</v>
      </c>
      <c r="F156" s="25"/>
      <c r="G156" s="25">
        <v>2</v>
      </c>
      <c r="H156" s="25"/>
      <c r="I156" s="25">
        <v>55</v>
      </c>
    </row>
    <row r="157" spans="1:9">
      <c r="A157" s="25">
        <v>156</v>
      </c>
      <c r="B157" s="25"/>
      <c r="C157" s="22" t="s">
        <v>247</v>
      </c>
      <c r="D157" s="25"/>
      <c r="E157" s="25">
        <v>707</v>
      </c>
      <c r="F157" s="25"/>
      <c r="G157" s="25"/>
      <c r="H157" s="25"/>
      <c r="I157" s="25"/>
    </row>
    <row r="158" spans="1:9">
      <c r="A158" s="25">
        <v>157</v>
      </c>
      <c r="B158" s="25"/>
      <c r="C158" s="22" t="s">
        <v>248</v>
      </c>
      <c r="D158" s="25"/>
      <c r="E158" s="25">
        <v>7</v>
      </c>
      <c r="F158" s="25"/>
      <c r="G158" s="25"/>
      <c r="H158" s="25"/>
      <c r="I158" s="25">
        <v>776</v>
      </c>
    </row>
    <row r="159" spans="1:9">
      <c r="A159" s="25">
        <v>158</v>
      </c>
      <c r="B159" s="25"/>
      <c r="C159" s="22" t="s">
        <v>249</v>
      </c>
      <c r="D159" s="25"/>
      <c r="E159" s="25">
        <v>3</v>
      </c>
      <c r="F159" s="25"/>
      <c r="G159" s="25"/>
      <c r="H159" s="25"/>
      <c r="I159" s="25">
        <v>811</v>
      </c>
    </row>
    <row r="160" spans="1:9">
      <c r="A160" s="25">
        <v>159</v>
      </c>
      <c r="B160" s="25"/>
      <c r="C160" s="22" t="s">
        <v>250</v>
      </c>
      <c r="D160" s="25"/>
      <c r="E160" s="25">
        <v>3</v>
      </c>
      <c r="F160" s="25"/>
      <c r="G160" s="25"/>
      <c r="H160" s="25"/>
      <c r="I160" s="25">
        <v>882</v>
      </c>
    </row>
    <row r="161" spans="1:9" ht="25.5">
      <c r="A161" s="25">
        <v>160</v>
      </c>
      <c r="B161" s="25"/>
      <c r="C161" s="22" t="s">
        <v>251</v>
      </c>
      <c r="D161" s="25"/>
      <c r="E161" s="25">
        <v>280</v>
      </c>
      <c r="F161" s="25">
        <v>14</v>
      </c>
      <c r="G161" s="25"/>
      <c r="H161" s="25"/>
      <c r="I161" s="25"/>
    </row>
    <row r="162" spans="1:9" ht="25.5">
      <c r="A162" s="25">
        <v>161</v>
      </c>
      <c r="B162" s="25"/>
      <c r="C162" s="22" t="s">
        <v>252</v>
      </c>
      <c r="D162" s="25"/>
      <c r="E162" s="25">
        <v>24</v>
      </c>
      <c r="F162" s="25">
        <v>3</v>
      </c>
      <c r="G162" s="25"/>
      <c r="H162" s="25">
        <v>42</v>
      </c>
      <c r="I162" s="25"/>
    </row>
    <row r="163" spans="1:9">
      <c r="A163" s="25">
        <v>162</v>
      </c>
      <c r="B163" s="25"/>
      <c r="C163" s="22" t="s">
        <v>253</v>
      </c>
      <c r="D163" s="25"/>
      <c r="E163" s="25">
        <v>4</v>
      </c>
      <c r="F163" s="25"/>
      <c r="G163" s="25"/>
      <c r="H163" s="25"/>
      <c r="I163" s="25">
        <v>852</v>
      </c>
    </row>
    <row r="164" spans="1:9" ht="25.5">
      <c r="A164" s="25">
        <v>163</v>
      </c>
      <c r="B164" s="25"/>
      <c r="C164" s="22" t="s">
        <v>254</v>
      </c>
      <c r="D164" s="25"/>
      <c r="E164" s="25">
        <v>230</v>
      </c>
      <c r="F164" s="25">
        <v>8</v>
      </c>
      <c r="G164" s="25"/>
      <c r="H164" s="25"/>
      <c r="I164" s="25"/>
    </row>
    <row r="165" spans="1:9">
      <c r="A165" s="25">
        <v>164</v>
      </c>
      <c r="B165" s="25"/>
      <c r="C165" s="22" t="s">
        <v>243</v>
      </c>
      <c r="D165" s="25"/>
      <c r="E165" s="25">
        <v>562</v>
      </c>
      <c r="F165" s="25"/>
      <c r="G165" s="25"/>
      <c r="H165" s="25"/>
      <c r="I165" s="25"/>
    </row>
    <row r="166" spans="1:9">
      <c r="A166" s="25">
        <v>165</v>
      </c>
      <c r="B166" s="25" t="s">
        <v>255</v>
      </c>
      <c r="C166" s="22"/>
      <c r="D166" s="25"/>
      <c r="E166" s="25"/>
      <c r="F166" s="25"/>
      <c r="G166" s="25"/>
      <c r="H166" s="25"/>
      <c r="I166" s="25"/>
    </row>
    <row r="167" spans="1:9" ht="51">
      <c r="A167" s="25">
        <v>166</v>
      </c>
      <c r="B167" s="25"/>
      <c r="C167" s="22" t="s">
        <v>256</v>
      </c>
      <c r="D167" s="25"/>
      <c r="E167" s="25">
        <v>99</v>
      </c>
      <c r="F167" s="25">
        <v>1</v>
      </c>
      <c r="G167" s="25"/>
      <c r="H167" s="25">
        <v>4</v>
      </c>
      <c r="I167" s="25">
        <v>86</v>
      </c>
    </row>
    <row r="168" spans="1:9" ht="51">
      <c r="A168" s="25">
        <v>167</v>
      </c>
      <c r="B168" s="25"/>
      <c r="C168" s="22" t="s">
        <v>257</v>
      </c>
      <c r="D168" s="25"/>
      <c r="E168" s="25">
        <v>108</v>
      </c>
      <c r="F168" s="25">
        <v>4</v>
      </c>
      <c r="G168" s="25"/>
      <c r="H168" s="25">
        <v>1</v>
      </c>
      <c r="I168" s="25">
        <v>79</v>
      </c>
    </row>
    <row r="169" spans="1:9" ht="51">
      <c r="A169" s="25">
        <v>168</v>
      </c>
      <c r="B169" s="25"/>
      <c r="C169" s="22" t="s">
        <v>258</v>
      </c>
      <c r="D169" s="25"/>
      <c r="E169" s="25">
        <v>84</v>
      </c>
      <c r="F169" s="25">
        <v>1</v>
      </c>
      <c r="G169" s="25"/>
      <c r="H169" s="25"/>
      <c r="I169" s="25">
        <v>70</v>
      </c>
    </row>
    <row r="170" spans="1:9" ht="51">
      <c r="A170" s="25">
        <v>169</v>
      </c>
      <c r="B170" s="25"/>
      <c r="C170" s="22" t="s">
        <v>259</v>
      </c>
      <c r="D170" s="25"/>
      <c r="E170" s="25">
        <v>139</v>
      </c>
      <c r="F170" s="25">
        <v>5</v>
      </c>
      <c r="G170" s="25"/>
      <c r="H170" s="25">
        <v>1</v>
      </c>
      <c r="I170" s="25">
        <v>66</v>
      </c>
    </row>
    <row r="171" spans="1:9" ht="51">
      <c r="A171" s="25">
        <v>170</v>
      </c>
      <c r="B171" s="25"/>
      <c r="C171" s="22" t="s">
        <v>260</v>
      </c>
      <c r="D171" s="25"/>
      <c r="E171" s="25">
        <v>73</v>
      </c>
      <c r="F171" s="25">
        <v>2</v>
      </c>
      <c r="G171" s="25"/>
      <c r="H171" s="25">
        <v>4</v>
      </c>
      <c r="I171" s="25">
        <v>50</v>
      </c>
    </row>
    <row r="172" spans="1:9" ht="51">
      <c r="A172" s="25">
        <v>171</v>
      </c>
      <c r="B172" s="25"/>
      <c r="C172" s="22" t="s">
        <v>261</v>
      </c>
      <c r="D172" s="25"/>
      <c r="E172" s="25">
        <v>104</v>
      </c>
      <c r="F172" s="25">
        <v>1</v>
      </c>
      <c r="G172" s="25"/>
      <c r="H172" s="25">
        <v>1</v>
      </c>
      <c r="I172" s="25">
        <v>57</v>
      </c>
    </row>
    <row r="173" spans="1:9" ht="51">
      <c r="A173" s="25">
        <v>172</v>
      </c>
      <c r="B173" s="25"/>
      <c r="C173" s="22" t="s">
        <v>262</v>
      </c>
      <c r="D173" s="25"/>
      <c r="E173" s="25">
        <v>74</v>
      </c>
      <c r="F173" s="25">
        <v>4</v>
      </c>
      <c r="G173" s="25"/>
      <c r="H173" s="25">
        <v>3</v>
      </c>
      <c r="I173" s="25">
        <v>75</v>
      </c>
    </row>
    <row r="174" spans="1:9" ht="51">
      <c r="A174" s="25">
        <v>173</v>
      </c>
      <c r="B174" s="25"/>
      <c r="C174" s="22" t="s">
        <v>263</v>
      </c>
      <c r="D174" s="25"/>
      <c r="E174" s="25">
        <v>60</v>
      </c>
      <c r="F174" s="25">
        <v>1</v>
      </c>
      <c r="G174" s="25"/>
      <c r="H174" s="25">
        <v>1</v>
      </c>
      <c r="I174" s="25">
        <v>35</v>
      </c>
    </row>
    <row r="175" spans="1:9" ht="25.5">
      <c r="A175" s="25">
        <v>174</v>
      </c>
      <c r="B175" s="25"/>
      <c r="C175" s="22" t="s">
        <v>264</v>
      </c>
      <c r="D175" s="25"/>
      <c r="E175" s="25">
        <v>280</v>
      </c>
      <c r="F175" s="25"/>
      <c r="G175" s="25"/>
      <c r="H175" s="25"/>
      <c r="I175" s="25"/>
    </row>
    <row r="176" spans="1:9" ht="51">
      <c r="A176" s="25">
        <v>175</v>
      </c>
      <c r="B176" s="25"/>
      <c r="C176" s="22" t="s">
        <v>265</v>
      </c>
      <c r="D176" s="25"/>
      <c r="E176" s="25">
        <v>87</v>
      </c>
      <c r="F176" s="25">
        <v>2</v>
      </c>
      <c r="G176" s="25"/>
      <c r="H176" s="25">
        <v>2</v>
      </c>
      <c r="I176" s="25">
        <v>34</v>
      </c>
    </row>
    <row r="177" spans="1:9" ht="51">
      <c r="A177" s="25">
        <v>176</v>
      </c>
      <c r="B177" s="25"/>
      <c r="C177" s="22" t="s">
        <v>266</v>
      </c>
      <c r="D177" s="25"/>
      <c r="E177" s="25">
        <v>108</v>
      </c>
      <c r="F177" s="25">
        <v>2</v>
      </c>
      <c r="G177" s="25"/>
      <c r="H177" s="25">
        <v>4</v>
      </c>
      <c r="I177" s="25">
        <v>131</v>
      </c>
    </row>
    <row r="178" spans="1:9" ht="51">
      <c r="A178" s="25">
        <v>177</v>
      </c>
      <c r="B178" s="25"/>
      <c r="C178" s="22" t="s">
        <v>267</v>
      </c>
      <c r="D178" s="25"/>
      <c r="E178" s="25">
        <v>59</v>
      </c>
      <c r="F178" s="25">
        <v>4</v>
      </c>
      <c r="G178" s="25"/>
      <c r="H178" s="25">
        <v>1</v>
      </c>
      <c r="I178" s="25">
        <v>38</v>
      </c>
    </row>
    <row r="179" spans="1:9" ht="51">
      <c r="A179" s="25">
        <v>178</v>
      </c>
      <c r="B179" s="25"/>
      <c r="C179" s="22" t="s">
        <v>268</v>
      </c>
      <c r="D179" s="25"/>
      <c r="E179" s="25">
        <v>39</v>
      </c>
      <c r="F179" s="25"/>
      <c r="G179" s="25"/>
      <c r="H179" s="25">
        <v>1</v>
      </c>
      <c r="I179" s="25">
        <v>10</v>
      </c>
    </row>
    <row r="180" spans="1:9" ht="51">
      <c r="A180" s="25">
        <v>179</v>
      </c>
      <c r="B180" s="25"/>
      <c r="C180" s="22" t="s">
        <v>269</v>
      </c>
      <c r="D180" s="25"/>
      <c r="E180" s="25">
        <v>154</v>
      </c>
      <c r="F180" s="25">
        <v>2</v>
      </c>
      <c r="G180" s="25"/>
      <c r="H180" s="25">
        <v>2</v>
      </c>
      <c r="I180" s="25">
        <v>113</v>
      </c>
    </row>
    <row r="181" spans="1:9" ht="51">
      <c r="A181" s="25">
        <v>180</v>
      </c>
      <c r="B181" s="25"/>
      <c r="C181" s="22" t="s">
        <v>270</v>
      </c>
      <c r="D181" s="25"/>
      <c r="E181" s="25">
        <v>165</v>
      </c>
      <c r="F181" s="25">
        <v>10</v>
      </c>
      <c r="G181" s="25"/>
      <c r="H181" s="25">
        <v>6</v>
      </c>
      <c r="I181" s="25">
        <v>103</v>
      </c>
    </row>
    <row r="182" spans="1:9" ht="38.25">
      <c r="A182" s="25">
        <v>181</v>
      </c>
      <c r="B182" s="25"/>
      <c r="C182" s="22" t="s">
        <v>271</v>
      </c>
      <c r="D182" s="25"/>
      <c r="E182" s="25">
        <v>32</v>
      </c>
      <c r="F182" s="25">
        <v>23</v>
      </c>
      <c r="G182" s="25"/>
      <c r="H182" s="25"/>
      <c r="I182" s="25">
        <v>434</v>
      </c>
    </row>
    <row r="183" spans="1:9" ht="38.25">
      <c r="A183" s="25">
        <v>182</v>
      </c>
      <c r="B183" s="25"/>
      <c r="C183" s="22" t="s">
        <v>272</v>
      </c>
      <c r="D183" s="25"/>
      <c r="E183" s="25">
        <v>33</v>
      </c>
      <c r="F183" s="25">
        <v>1</v>
      </c>
      <c r="G183" s="25"/>
      <c r="H183" s="25"/>
      <c r="I183" s="25">
        <v>18</v>
      </c>
    </row>
    <row r="184" spans="1:9" ht="51">
      <c r="A184" s="25">
        <v>183</v>
      </c>
      <c r="B184" s="25"/>
      <c r="C184" s="22" t="s">
        <v>273</v>
      </c>
      <c r="D184" s="25"/>
      <c r="E184" s="25">
        <v>250</v>
      </c>
      <c r="F184" s="25">
        <v>2</v>
      </c>
      <c r="G184" s="25"/>
      <c r="H184" s="25">
        <v>1</v>
      </c>
      <c r="I184" s="25">
        <v>46</v>
      </c>
    </row>
    <row r="185" spans="1:9">
      <c r="A185" s="25">
        <v>184</v>
      </c>
      <c r="B185" s="25"/>
      <c r="C185" s="22" t="s">
        <v>274</v>
      </c>
      <c r="D185" s="25"/>
      <c r="E185" s="25"/>
      <c r="F185" s="25">
        <v>19</v>
      </c>
      <c r="G185" s="25">
        <v>3</v>
      </c>
      <c r="H185" s="25"/>
      <c r="I185" s="25"/>
    </row>
    <row r="186" spans="1:9" ht="38.25">
      <c r="A186" s="25">
        <v>185</v>
      </c>
      <c r="B186" s="25"/>
      <c r="C186" s="22" t="s">
        <v>275</v>
      </c>
      <c r="D186" s="25"/>
      <c r="E186" s="25">
        <v>16</v>
      </c>
      <c r="F186" s="25"/>
      <c r="G186" s="25"/>
      <c r="H186" s="25"/>
      <c r="I186" s="25"/>
    </row>
    <row r="187" spans="1:9" ht="25.5">
      <c r="A187" s="25">
        <v>186</v>
      </c>
      <c r="B187" s="25"/>
      <c r="C187" s="22" t="s">
        <v>276</v>
      </c>
      <c r="D187" s="25"/>
      <c r="E187" s="25">
        <v>113</v>
      </c>
      <c r="F187" s="25">
        <v>1</v>
      </c>
      <c r="G187" s="25"/>
      <c r="H187" s="25"/>
      <c r="I187" s="25"/>
    </row>
    <row r="188" spans="1:9" ht="25.5">
      <c r="A188" s="25">
        <v>187</v>
      </c>
      <c r="B188" s="25"/>
      <c r="C188" s="22" t="s">
        <v>277</v>
      </c>
      <c r="D188" s="25"/>
      <c r="E188" s="25">
        <v>104</v>
      </c>
      <c r="F188" s="25"/>
      <c r="G188" s="25"/>
      <c r="H188" s="25"/>
      <c r="I188" s="25"/>
    </row>
    <row r="189" spans="1:9" ht="51">
      <c r="A189" s="25">
        <v>188</v>
      </c>
      <c r="B189" s="25"/>
      <c r="C189" s="22" t="s">
        <v>278</v>
      </c>
      <c r="D189" s="25"/>
      <c r="E189" s="25">
        <v>52</v>
      </c>
      <c r="F189" s="25">
        <v>1</v>
      </c>
      <c r="G189" s="25"/>
      <c r="H189" s="25">
        <v>1</v>
      </c>
      <c r="I189" s="25">
        <v>13</v>
      </c>
    </row>
    <row r="190" spans="1:9">
      <c r="A190" s="25">
        <v>189</v>
      </c>
      <c r="B190" s="25"/>
      <c r="C190" s="22" t="s">
        <v>279</v>
      </c>
      <c r="D190" s="25"/>
      <c r="E190" s="25">
        <v>371</v>
      </c>
      <c r="F190" s="25"/>
      <c r="G190" s="25"/>
      <c r="H190" s="25"/>
      <c r="I190" s="25"/>
    </row>
    <row r="191" spans="1:9" ht="25.5">
      <c r="A191" s="25">
        <v>190</v>
      </c>
      <c r="B191" s="25"/>
      <c r="C191" s="22" t="s">
        <v>280</v>
      </c>
      <c r="D191" s="25"/>
      <c r="E191" s="25">
        <v>291</v>
      </c>
      <c r="F191" s="25"/>
      <c r="G191" s="25"/>
      <c r="H191" s="25"/>
      <c r="I191" s="25"/>
    </row>
    <row r="192" spans="1:9" ht="25.5">
      <c r="A192" s="25">
        <v>191</v>
      </c>
      <c r="B192" s="25"/>
      <c r="C192" s="22" t="s">
        <v>281</v>
      </c>
      <c r="D192" s="25"/>
      <c r="E192" s="25">
        <v>291</v>
      </c>
      <c r="F192" s="25"/>
      <c r="G192" s="25"/>
      <c r="H192" s="25">
        <v>15</v>
      </c>
      <c r="I192" s="25"/>
    </row>
    <row r="193" spans="1:9" ht="51">
      <c r="A193" s="25">
        <v>192</v>
      </c>
      <c r="B193" s="25"/>
      <c r="C193" s="22" t="s">
        <v>282</v>
      </c>
      <c r="D193" s="25"/>
      <c r="E193" s="25">
        <v>37</v>
      </c>
      <c r="F193" s="25">
        <v>2</v>
      </c>
      <c r="G193" s="25"/>
      <c r="H193" s="25">
        <v>1</v>
      </c>
      <c r="I193" s="25">
        <v>33</v>
      </c>
    </row>
    <row r="194" spans="1:9" ht="51">
      <c r="A194" s="25">
        <v>193</v>
      </c>
      <c r="B194" s="25"/>
      <c r="C194" s="22" t="s">
        <v>283</v>
      </c>
      <c r="D194" s="25"/>
      <c r="E194" s="25">
        <v>107</v>
      </c>
      <c r="F194" s="25">
        <v>9</v>
      </c>
      <c r="G194" s="25"/>
      <c r="H194" s="25">
        <v>3</v>
      </c>
      <c r="I194" s="25">
        <v>51</v>
      </c>
    </row>
    <row r="195" spans="1:9" ht="38.25">
      <c r="A195" s="25">
        <v>194</v>
      </c>
      <c r="B195" s="25"/>
      <c r="C195" s="22" t="s">
        <v>284</v>
      </c>
      <c r="D195" s="25"/>
      <c r="E195" s="25">
        <v>30</v>
      </c>
      <c r="F195" s="25">
        <v>1</v>
      </c>
      <c r="G195" s="25"/>
      <c r="H195" s="25">
        <v>1</v>
      </c>
      <c r="I195" s="25">
        <v>8</v>
      </c>
    </row>
    <row r="196" spans="1:9" ht="51">
      <c r="A196" s="25">
        <v>195</v>
      </c>
      <c r="B196" s="25"/>
      <c r="C196" s="22" t="s">
        <v>285</v>
      </c>
      <c r="D196" s="25"/>
      <c r="E196" s="25">
        <v>61</v>
      </c>
      <c r="F196" s="25">
        <v>3</v>
      </c>
      <c r="G196" s="25">
        <v>1</v>
      </c>
      <c r="H196" s="25"/>
      <c r="I196" s="25">
        <v>56</v>
      </c>
    </row>
    <row r="197" spans="1:9" ht="51">
      <c r="A197" s="25">
        <v>196</v>
      </c>
      <c r="B197" s="25"/>
      <c r="C197" s="22" t="s">
        <v>286</v>
      </c>
      <c r="D197" s="25"/>
      <c r="E197" s="25">
        <v>141</v>
      </c>
      <c r="F197" s="25">
        <v>4</v>
      </c>
      <c r="G197" s="25"/>
      <c r="H197" s="25">
        <v>4</v>
      </c>
      <c r="I197" s="25">
        <v>106</v>
      </c>
    </row>
    <row r="198" spans="1:9" ht="38.25">
      <c r="A198" s="25">
        <v>197</v>
      </c>
      <c r="B198" s="25"/>
      <c r="C198" s="22" t="s">
        <v>287</v>
      </c>
      <c r="D198" s="25"/>
      <c r="E198" s="25">
        <v>32</v>
      </c>
      <c r="F198" s="25">
        <v>36</v>
      </c>
      <c r="G198" s="25"/>
      <c r="H198" s="25"/>
      <c r="I198" s="25">
        <v>729</v>
      </c>
    </row>
    <row r="199" spans="1:9" ht="38.25">
      <c r="A199" s="25">
        <v>198</v>
      </c>
      <c r="B199" s="25"/>
      <c r="C199" s="22" t="s">
        <v>288</v>
      </c>
      <c r="D199" s="25"/>
      <c r="E199" s="25">
        <v>19</v>
      </c>
      <c r="F199" s="25"/>
      <c r="G199" s="25"/>
      <c r="H199" s="25">
        <v>4</v>
      </c>
      <c r="I199" s="25"/>
    </row>
    <row r="200" spans="1:9" ht="51">
      <c r="A200" s="25">
        <v>199</v>
      </c>
      <c r="B200" s="25"/>
      <c r="C200" s="22" t="s">
        <v>289</v>
      </c>
      <c r="D200" s="25"/>
      <c r="E200" s="25">
        <v>171</v>
      </c>
      <c r="F200" s="25">
        <v>2</v>
      </c>
      <c r="G200" s="25">
        <v>1</v>
      </c>
      <c r="H200" s="25">
        <v>2</v>
      </c>
      <c r="I200" s="25">
        <v>125</v>
      </c>
    </row>
    <row r="201" spans="1:9" ht="38.25">
      <c r="A201" s="25">
        <v>200</v>
      </c>
      <c r="B201" s="25"/>
      <c r="C201" s="22" t="s">
        <v>290</v>
      </c>
      <c r="D201" s="25"/>
      <c r="E201" s="25">
        <v>21</v>
      </c>
      <c r="F201" s="25"/>
      <c r="G201" s="25"/>
      <c r="H201" s="25">
        <v>2</v>
      </c>
      <c r="I201" s="25"/>
    </row>
    <row r="202" spans="1:9" ht="38.25">
      <c r="A202" s="25">
        <v>201</v>
      </c>
      <c r="B202" s="25"/>
      <c r="C202" s="22" t="s">
        <v>291</v>
      </c>
      <c r="D202" s="25"/>
      <c r="E202" s="25">
        <v>47</v>
      </c>
      <c r="F202" s="25">
        <v>1</v>
      </c>
      <c r="G202" s="25"/>
      <c r="H202" s="25">
        <v>1</v>
      </c>
      <c r="I202" s="25">
        <v>27</v>
      </c>
    </row>
    <row r="203" spans="1:9" ht="51">
      <c r="A203" s="25">
        <v>202</v>
      </c>
      <c r="B203" s="25"/>
      <c r="C203" s="22" t="s">
        <v>292</v>
      </c>
      <c r="D203" s="25"/>
      <c r="E203" s="25">
        <v>52</v>
      </c>
      <c r="F203" s="25">
        <v>1</v>
      </c>
      <c r="G203" s="25"/>
      <c r="H203" s="25">
        <v>2</v>
      </c>
      <c r="I203" s="25">
        <v>55</v>
      </c>
    </row>
    <row r="204" spans="1:9" ht="38.25">
      <c r="A204" s="25">
        <v>203</v>
      </c>
      <c r="B204" s="25"/>
      <c r="C204" s="22" t="s">
        <v>293</v>
      </c>
      <c r="D204" s="25"/>
      <c r="E204" s="25">
        <v>13</v>
      </c>
      <c r="F204" s="25"/>
      <c r="G204" s="25"/>
      <c r="H204" s="25">
        <v>1</v>
      </c>
      <c r="I204" s="25">
        <v>1</v>
      </c>
    </row>
    <row r="205" spans="1:9" ht="25.5">
      <c r="A205" s="25">
        <v>204</v>
      </c>
      <c r="B205" s="25"/>
      <c r="C205" s="22" t="s">
        <v>294</v>
      </c>
      <c r="D205" s="25"/>
      <c r="E205" s="25">
        <v>24</v>
      </c>
      <c r="F205" s="25">
        <v>1</v>
      </c>
      <c r="G205" s="25">
        <v>4</v>
      </c>
      <c r="H205" s="25">
        <v>11</v>
      </c>
      <c r="I205" s="25"/>
    </row>
    <row r="206" spans="1:9" ht="51">
      <c r="A206" s="25">
        <v>205</v>
      </c>
      <c r="B206" s="25"/>
      <c r="C206" s="22" t="s">
        <v>295</v>
      </c>
      <c r="D206" s="25"/>
      <c r="E206" s="25" t="s">
        <v>296</v>
      </c>
      <c r="F206" s="25">
        <v>11</v>
      </c>
      <c r="G206" s="25"/>
      <c r="H206" s="25">
        <v>7</v>
      </c>
      <c r="I206" s="25">
        <v>242</v>
      </c>
    </row>
    <row r="207" spans="1:9" ht="25.5">
      <c r="A207" s="25">
        <v>206</v>
      </c>
      <c r="B207" s="25"/>
      <c r="C207" s="22" t="s">
        <v>297</v>
      </c>
      <c r="D207" s="25"/>
      <c r="E207" s="25">
        <v>400</v>
      </c>
      <c r="F207" s="25">
        <v>3</v>
      </c>
      <c r="G207" s="25"/>
      <c r="H207" s="25">
        <v>31</v>
      </c>
      <c r="I207" s="25"/>
    </row>
    <row r="208" spans="1:9" ht="51">
      <c r="A208" s="25">
        <v>207</v>
      </c>
      <c r="B208" s="25"/>
      <c r="C208" s="22" t="s">
        <v>298</v>
      </c>
      <c r="D208" s="25"/>
      <c r="E208" s="25">
        <v>160</v>
      </c>
      <c r="F208" s="25">
        <v>8</v>
      </c>
      <c r="G208" s="25"/>
      <c r="H208" s="25">
        <v>4</v>
      </c>
      <c r="I208" s="25">
        <v>108</v>
      </c>
    </row>
    <row r="209" spans="1:9" ht="51">
      <c r="A209" s="25">
        <v>208</v>
      </c>
      <c r="B209" s="25"/>
      <c r="C209" s="22" t="s">
        <v>299</v>
      </c>
      <c r="D209" s="25"/>
      <c r="E209" s="25">
        <v>51</v>
      </c>
      <c r="F209" s="25">
        <v>3</v>
      </c>
      <c r="G209" s="25"/>
      <c r="H209" s="25">
        <v>3</v>
      </c>
      <c r="I209" s="25">
        <v>20</v>
      </c>
    </row>
    <row r="210" spans="1:9" ht="51">
      <c r="A210" s="25">
        <v>209</v>
      </c>
      <c r="B210" s="25"/>
      <c r="C210" s="22" t="s">
        <v>300</v>
      </c>
      <c r="D210" s="25"/>
      <c r="E210" s="25">
        <v>57</v>
      </c>
      <c r="F210" s="25">
        <v>4</v>
      </c>
      <c r="G210" s="25"/>
      <c r="H210" s="25">
        <v>1</v>
      </c>
      <c r="I210" s="25">
        <v>27</v>
      </c>
    </row>
    <row r="211" spans="1:9" ht="51">
      <c r="A211" s="28">
        <v>210</v>
      </c>
      <c r="B211" s="25"/>
      <c r="C211" s="22" t="s">
        <v>301</v>
      </c>
      <c r="D211" s="25"/>
      <c r="E211" s="25">
        <v>163</v>
      </c>
      <c r="F211" s="25">
        <v>5</v>
      </c>
      <c r="G211" s="25"/>
      <c r="H211" s="25">
        <v>4</v>
      </c>
      <c r="I211" s="25">
        <v>114</v>
      </c>
    </row>
    <row r="212" spans="1:9" ht="51">
      <c r="A212" s="28">
        <v>211</v>
      </c>
      <c r="B212" s="25"/>
      <c r="C212" s="22" t="s">
        <v>302</v>
      </c>
      <c r="D212" s="25"/>
      <c r="E212" s="25">
        <v>135</v>
      </c>
      <c r="F212" s="25">
        <v>3</v>
      </c>
      <c r="G212" s="25"/>
      <c r="H212" s="25">
        <v>3</v>
      </c>
      <c r="I212" s="25">
        <v>75</v>
      </c>
    </row>
    <row r="213" spans="1:9" ht="51">
      <c r="A213" s="28">
        <v>212</v>
      </c>
      <c r="B213" s="25"/>
      <c r="C213" s="22" t="s">
        <v>303</v>
      </c>
      <c r="D213" s="25"/>
      <c r="E213" s="25">
        <v>101</v>
      </c>
      <c r="F213" s="25">
        <v>1</v>
      </c>
      <c r="G213" s="25"/>
      <c r="H213" s="25">
        <v>1</v>
      </c>
      <c r="I213" s="25">
        <v>69</v>
      </c>
    </row>
    <row r="214" spans="1:9" ht="51">
      <c r="A214" s="28">
        <v>213</v>
      </c>
      <c r="B214" s="25"/>
      <c r="C214" s="22" t="s">
        <v>304</v>
      </c>
      <c r="D214" s="25"/>
      <c r="E214" s="25">
        <v>80</v>
      </c>
      <c r="F214" s="25">
        <v>3</v>
      </c>
      <c r="G214" s="25"/>
      <c r="H214" s="25">
        <v>3</v>
      </c>
      <c r="I214" s="25">
        <v>26</v>
      </c>
    </row>
    <row r="215" spans="1:9">
      <c r="A215" s="28">
        <v>214</v>
      </c>
      <c r="B215" s="25"/>
      <c r="C215" s="22" t="s">
        <v>305</v>
      </c>
      <c r="D215" s="25"/>
      <c r="E215" s="25">
        <v>367</v>
      </c>
      <c r="F215" s="25"/>
      <c r="G215" s="25"/>
      <c r="H215" s="25"/>
      <c r="I215" s="25">
        <v>0</v>
      </c>
    </row>
    <row r="216" spans="1:9" ht="51">
      <c r="A216" s="28">
        <v>215</v>
      </c>
      <c r="B216" s="25"/>
      <c r="C216" s="22" t="s">
        <v>306</v>
      </c>
      <c r="D216" s="25"/>
      <c r="E216" s="25">
        <v>71</v>
      </c>
      <c r="F216" s="25">
        <v>2</v>
      </c>
      <c r="G216" s="25"/>
      <c r="H216" s="25">
        <v>2</v>
      </c>
      <c r="I216" s="25">
        <v>30</v>
      </c>
    </row>
    <row r="217" spans="1:9" ht="51">
      <c r="A217" s="28">
        <v>216</v>
      </c>
      <c r="B217" s="25"/>
      <c r="C217" s="22" t="s">
        <v>307</v>
      </c>
      <c r="D217" s="25"/>
      <c r="E217" s="25">
        <v>121</v>
      </c>
      <c r="F217" s="25"/>
      <c r="G217" s="25"/>
      <c r="H217" s="25">
        <v>1</v>
      </c>
      <c r="I217" s="25">
        <v>81</v>
      </c>
    </row>
    <row r="218" spans="1:9" ht="38.25">
      <c r="A218" s="28">
        <v>217</v>
      </c>
      <c r="B218" s="25"/>
      <c r="C218" s="22" t="s">
        <v>308</v>
      </c>
      <c r="D218" s="25"/>
      <c r="E218" s="25">
        <v>15</v>
      </c>
      <c r="F218" s="25">
        <v>1</v>
      </c>
      <c r="G218" s="25">
        <v>1</v>
      </c>
      <c r="H218" s="25">
        <v>1</v>
      </c>
      <c r="I218" s="25">
        <v>4</v>
      </c>
    </row>
    <row r="219" spans="1:9" ht="38.25">
      <c r="A219" s="28">
        <v>218</v>
      </c>
      <c r="B219" s="25"/>
      <c r="C219" s="22" t="s">
        <v>309</v>
      </c>
      <c r="D219" s="25"/>
      <c r="E219" s="25">
        <v>30</v>
      </c>
      <c r="F219" s="25"/>
      <c r="G219" s="25"/>
      <c r="H219" s="25"/>
      <c r="I219" s="25">
        <v>13</v>
      </c>
    </row>
    <row r="220" spans="1:9" ht="30.75" customHeight="1">
      <c r="A220" s="28">
        <v>219</v>
      </c>
      <c r="B220" s="25"/>
      <c r="C220" s="22" t="s">
        <v>310</v>
      </c>
      <c r="D220" s="25"/>
      <c r="E220" s="25">
        <v>151</v>
      </c>
      <c r="F220" s="25"/>
      <c r="G220" s="25"/>
      <c r="H220" s="25"/>
      <c r="I220" s="25"/>
    </row>
    <row r="221" spans="1:9" ht="51">
      <c r="A221" s="28">
        <v>220</v>
      </c>
      <c r="B221" s="25"/>
      <c r="C221" s="22" t="s">
        <v>311</v>
      </c>
      <c r="D221" s="25"/>
      <c r="E221" s="25">
        <v>0</v>
      </c>
      <c r="F221" s="25">
        <v>2</v>
      </c>
      <c r="G221" s="25"/>
      <c r="H221" s="25">
        <v>1</v>
      </c>
      <c r="I221" s="25">
        <v>51</v>
      </c>
    </row>
    <row r="222" spans="1:9" ht="51">
      <c r="A222" s="28">
        <v>221</v>
      </c>
      <c r="B222" s="25"/>
      <c r="C222" s="22" t="s">
        <v>312</v>
      </c>
      <c r="D222" s="25"/>
      <c r="E222" s="25">
        <v>89</v>
      </c>
      <c r="F222" s="25">
        <v>1</v>
      </c>
      <c r="G222" s="25"/>
      <c r="H222" s="25"/>
      <c r="I222" s="25">
        <v>55</v>
      </c>
    </row>
    <row r="223" spans="1:9" ht="51">
      <c r="A223" s="28">
        <v>222</v>
      </c>
      <c r="B223" s="25"/>
      <c r="C223" s="22" t="s">
        <v>313</v>
      </c>
      <c r="D223" s="25"/>
      <c r="E223" s="25">
        <v>126</v>
      </c>
      <c r="F223" s="25">
        <v>1</v>
      </c>
      <c r="G223" s="25">
        <f>SUM(G5:G222)</f>
        <v>28</v>
      </c>
      <c r="H223" s="25">
        <v>1</v>
      </c>
      <c r="I223" s="25">
        <v>90</v>
      </c>
    </row>
    <row r="224" spans="1:9">
      <c r="A224" s="28">
        <v>223</v>
      </c>
      <c r="B224" s="25" t="s">
        <v>314</v>
      </c>
      <c r="C224" s="29"/>
      <c r="D224" s="29"/>
      <c r="E224" s="30"/>
      <c r="F224" s="30"/>
      <c r="G224" s="30"/>
      <c r="H224" s="30"/>
      <c r="I224" s="30"/>
    </row>
    <row r="225" spans="1:9">
      <c r="A225" s="28">
        <v>224</v>
      </c>
      <c r="B225" s="25"/>
      <c r="C225" s="29" t="s">
        <v>315</v>
      </c>
      <c r="D225" s="29"/>
      <c r="E225" s="30">
        <v>108</v>
      </c>
      <c r="F225" s="30"/>
      <c r="G225" s="30"/>
      <c r="H225" s="30"/>
      <c r="I225" s="30">
        <v>127</v>
      </c>
    </row>
    <row r="226" spans="1:9">
      <c r="A226" s="28">
        <v>225</v>
      </c>
      <c r="B226" s="25"/>
      <c r="C226" s="29" t="s">
        <v>316</v>
      </c>
      <c r="D226" s="29"/>
      <c r="E226" s="30"/>
      <c r="F226" s="30">
        <v>12</v>
      </c>
      <c r="G226" s="30"/>
      <c r="H226" s="30">
        <v>20</v>
      </c>
      <c r="I226" s="30"/>
    </row>
    <row r="227" spans="1:9">
      <c r="A227" s="28">
        <v>226</v>
      </c>
      <c r="B227" s="25"/>
      <c r="C227" s="29" t="s">
        <v>317</v>
      </c>
      <c r="D227" s="29"/>
      <c r="E227" s="30">
        <v>7</v>
      </c>
      <c r="F227" s="30"/>
      <c r="G227" s="30"/>
      <c r="H227" s="30"/>
      <c r="I227" s="30">
        <v>7</v>
      </c>
    </row>
    <row r="228" spans="1:9">
      <c r="A228" s="28">
        <v>227</v>
      </c>
      <c r="B228" s="25"/>
      <c r="C228" s="29" t="s">
        <v>318</v>
      </c>
      <c r="D228" s="29"/>
      <c r="E228" s="30">
        <v>9</v>
      </c>
      <c r="F228" s="30"/>
      <c r="G228" s="30"/>
      <c r="H228" s="30"/>
      <c r="I228" s="30">
        <v>6</v>
      </c>
    </row>
    <row r="229" spans="1:9">
      <c r="A229" s="28">
        <v>228</v>
      </c>
      <c r="B229" s="25"/>
      <c r="C229" s="29" t="s">
        <v>319</v>
      </c>
      <c r="D229" s="29"/>
      <c r="E229" s="30">
        <v>5</v>
      </c>
      <c r="F229" s="30"/>
      <c r="G229" s="30"/>
      <c r="H229" s="30"/>
      <c r="I229" s="30">
        <v>4</v>
      </c>
    </row>
    <row r="230" spans="1:9">
      <c r="A230" s="28">
        <v>229</v>
      </c>
      <c r="B230" s="25"/>
      <c r="C230" s="29" t="s">
        <v>320</v>
      </c>
      <c r="D230" s="29"/>
      <c r="E230" s="30">
        <v>107</v>
      </c>
      <c r="F230" s="30"/>
      <c r="G230" s="30"/>
      <c r="H230" s="30"/>
      <c r="I230" s="30">
        <v>133</v>
      </c>
    </row>
    <row r="231" spans="1:9">
      <c r="A231" s="28">
        <v>230</v>
      </c>
      <c r="B231" s="25"/>
      <c r="C231" s="29" t="s">
        <v>321</v>
      </c>
      <c r="D231" s="29"/>
      <c r="E231" s="30">
        <v>19</v>
      </c>
      <c r="F231" s="30"/>
      <c r="G231" s="30"/>
      <c r="H231" s="30"/>
      <c r="I231" s="30">
        <v>15</v>
      </c>
    </row>
    <row r="232" spans="1:9">
      <c r="A232" s="28">
        <v>231</v>
      </c>
      <c r="B232" s="25"/>
      <c r="C232" s="29" t="s">
        <v>322</v>
      </c>
      <c r="D232" s="29"/>
      <c r="E232" s="30">
        <v>3</v>
      </c>
      <c r="F232" s="30"/>
      <c r="G232" s="30"/>
      <c r="H232" s="30"/>
      <c r="I232" s="30">
        <v>17</v>
      </c>
    </row>
    <row r="233" spans="1:9">
      <c r="A233" s="28">
        <v>232</v>
      </c>
      <c r="B233" s="25"/>
      <c r="C233" s="29" t="s">
        <v>323</v>
      </c>
      <c r="D233" s="29"/>
      <c r="E233" s="30">
        <v>60</v>
      </c>
      <c r="F233" s="30"/>
      <c r="G233" s="30"/>
      <c r="H233" s="30"/>
      <c r="I233" s="30">
        <v>76</v>
      </c>
    </row>
    <row r="234" spans="1:9">
      <c r="A234" s="28">
        <v>233</v>
      </c>
      <c r="B234" s="25"/>
      <c r="C234" s="29" t="s">
        <v>324</v>
      </c>
      <c r="D234" s="29"/>
      <c r="E234" s="30">
        <v>38</v>
      </c>
      <c r="F234" s="30"/>
      <c r="G234" s="30"/>
      <c r="H234" s="30"/>
      <c r="I234" s="30">
        <v>46</v>
      </c>
    </row>
    <row r="235" spans="1:9">
      <c r="A235" s="28">
        <v>234</v>
      </c>
      <c r="B235" s="25"/>
      <c r="C235" s="29" t="s">
        <v>325</v>
      </c>
      <c r="D235" s="29"/>
      <c r="E235" s="30">
        <v>43</v>
      </c>
      <c r="F235" s="30"/>
      <c r="G235" s="30"/>
      <c r="H235" s="30"/>
      <c r="I235" s="30">
        <v>37</v>
      </c>
    </row>
    <row r="236" spans="1:9">
      <c r="A236" s="28">
        <v>235</v>
      </c>
      <c r="B236" s="25"/>
      <c r="C236" s="29" t="s">
        <v>326</v>
      </c>
      <c r="D236" s="29"/>
      <c r="E236" s="30">
        <v>16</v>
      </c>
      <c r="F236" s="30"/>
      <c r="G236" s="30"/>
      <c r="H236" s="30">
        <v>1</v>
      </c>
      <c r="I236" s="30">
        <v>2</v>
      </c>
    </row>
    <row r="237" spans="1:9">
      <c r="A237" s="28">
        <v>236</v>
      </c>
      <c r="B237" s="25"/>
      <c r="C237" s="29" t="s">
        <v>327</v>
      </c>
      <c r="D237" s="29"/>
      <c r="E237" s="30">
        <v>21</v>
      </c>
      <c r="F237" s="30"/>
      <c r="G237" s="30"/>
      <c r="H237" s="30"/>
      <c r="I237" s="30"/>
    </row>
    <row r="238" spans="1:9">
      <c r="A238" s="28">
        <v>237</v>
      </c>
      <c r="B238" s="25"/>
      <c r="C238" s="29" t="s">
        <v>328</v>
      </c>
      <c r="D238" s="29"/>
      <c r="E238" s="30">
        <v>5</v>
      </c>
      <c r="F238" s="30">
        <v>12</v>
      </c>
      <c r="G238" s="30">
        <v>2</v>
      </c>
      <c r="H238" s="30">
        <v>32</v>
      </c>
      <c r="I238" s="30"/>
    </row>
    <row r="239" spans="1:9">
      <c r="A239" s="28">
        <v>238</v>
      </c>
      <c r="B239" s="25"/>
      <c r="C239" s="29" t="s">
        <v>329</v>
      </c>
      <c r="D239" s="29"/>
      <c r="E239" s="30">
        <v>8</v>
      </c>
      <c r="F239" s="30">
        <v>24</v>
      </c>
      <c r="G239" s="30"/>
      <c r="H239" s="30">
        <v>16</v>
      </c>
      <c r="I239" s="30"/>
    </row>
    <row r="240" spans="1:9">
      <c r="A240" s="28">
        <v>239</v>
      </c>
      <c r="B240" s="25"/>
      <c r="C240" s="31" t="s">
        <v>330</v>
      </c>
      <c r="D240" s="31"/>
      <c r="E240" s="30">
        <v>6</v>
      </c>
      <c r="F240" s="30"/>
      <c r="G240" s="30"/>
      <c r="H240" s="30"/>
      <c r="I240" s="30">
        <v>13</v>
      </c>
    </row>
    <row r="241" spans="1:9">
      <c r="A241" s="28">
        <v>240</v>
      </c>
      <c r="B241" s="25"/>
      <c r="C241" s="29" t="s">
        <v>331</v>
      </c>
      <c r="D241" s="29"/>
      <c r="E241" s="30">
        <v>24</v>
      </c>
      <c r="F241" s="30"/>
      <c r="G241" s="30"/>
      <c r="H241" s="30"/>
      <c r="I241" s="30">
        <v>52</v>
      </c>
    </row>
    <row r="242" spans="1:9">
      <c r="A242" s="28">
        <v>241</v>
      </c>
      <c r="B242" s="25"/>
      <c r="C242" s="31" t="s">
        <v>332</v>
      </c>
      <c r="D242" s="31"/>
      <c r="E242" s="30">
        <v>13</v>
      </c>
      <c r="F242" s="30"/>
      <c r="G242" s="30"/>
      <c r="H242" s="30">
        <v>1</v>
      </c>
      <c r="I242" s="30">
        <v>2</v>
      </c>
    </row>
    <row r="243" spans="1:9">
      <c r="A243" s="28">
        <v>242</v>
      </c>
      <c r="B243" s="25"/>
      <c r="C243" s="29" t="s">
        <v>333</v>
      </c>
      <c r="D243" s="29"/>
      <c r="E243" s="30">
        <v>22</v>
      </c>
      <c r="F243" s="30"/>
      <c r="G243" s="30"/>
      <c r="H243" s="30">
        <v>1</v>
      </c>
      <c r="I243" s="30">
        <v>2</v>
      </c>
    </row>
    <row r="244" spans="1:9">
      <c r="A244" s="28">
        <v>243</v>
      </c>
      <c r="B244" s="25"/>
      <c r="C244" s="29" t="s">
        <v>334</v>
      </c>
      <c r="D244" s="29"/>
      <c r="E244" s="30">
        <v>26</v>
      </c>
      <c r="F244" s="30"/>
      <c r="G244" s="30"/>
      <c r="H244" s="30">
        <v>1</v>
      </c>
      <c r="I244" s="30">
        <v>38</v>
      </c>
    </row>
    <row r="245" spans="1:9">
      <c r="A245" s="28">
        <v>244</v>
      </c>
      <c r="B245" s="25"/>
      <c r="C245" s="29" t="s">
        <v>335</v>
      </c>
      <c r="D245" s="29"/>
      <c r="E245" s="30">
        <v>82</v>
      </c>
      <c r="F245" s="30"/>
      <c r="G245" s="30"/>
      <c r="H245" s="30">
        <v>1</v>
      </c>
      <c r="I245" s="30">
        <v>63</v>
      </c>
    </row>
    <row r="246" spans="1:9">
      <c r="A246" s="28">
        <v>245</v>
      </c>
      <c r="B246" s="25"/>
      <c r="C246" s="29" t="s">
        <v>336</v>
      </c>
      <c r="D246" s="29"/>
      <c r="E246" s="30">
        <v>5</v>
      </c>
      <c r="F246" s="30"/>
      <c r="G246" s="30"/>
      <c r="H246" s="30"/>
      <c r="I246" s="30">
        <v>1</v>
      </c>
    </row>
    <row r="247" spans="1:9">
      <c r="A247" s="28">
        <v>246</v>
      </c>
      <c r="B247" s="25"/>
      <c r="C247" s="29" t="s">
        <v>337</v>
      </c>
      <c r="D247" s="29"/>
      <c r="E247" s="30">
        <v>26</v>
      </c>
      <c r="F247" s="30"/>
      <c r="G247" s="30"/>
      <c r="H247" s="30">
        <v>1</v>
      </c>
      <c r="I247" s="30">
        <v>20</v>
      </c>
    </row>
    <row r="248" spans="1:9">
      <c r="A248" s="28">
        <v>247</v>
      </c>
      <c r="B248" s="25"/>
      <c r="C248" s="29" t="s">
        <v>338</v>
      </c>
      <c r="D248" s="29"/>
      <c r="E248" s="30">
        <v>9</v>
      </c>
      <c r="F248" s="30"/>
      <c r="G248" s="30"/>
      <c r="H248" s="30">
        <v>1</v>
      </c>
      <c r="I248" s="30">
        <v>3</v>
      </c>
    </row>
    <row r="249" spans="1:9">
      <c r="A249" s="28">
        <v>248</v>
      </c>
      <c r="B249" s="25"/>
      <c r="C249" s="29" t="s">
        <v>339</v>
      </c>
      <c r="D249" s="29"/>
      <c r="E249" s="30">
        <v>24</v>
      </c>
      <c r="F249" s="30"/>
      <c r="G249" s="30"/>
      <c r="H249" s="30">
        <v>1</v>
      </c>
      <c r="I249" s="30">
        <v>17</v>
      </c>
    </row>
    <row r="250" spans="1:9">
      <c r="A250" s="28">
        <v>249</v>
      </c>
      <c r="B250" s="25"/>
      <c r="C250" s="29" t="s">
        <v>340</v>
      </c>
      <c r="D250" s="29"/>
      <c r="E250" s="30">
        <v>64</v>
      </c>
      <c r="F250" s="30"/>
      <c r="G250" s="30"/>
      <c r="H250" s="30">
        <v>1</v>
      </c>
      <c r="I250" s="30">
        <v>53</v>
      </c>
    </row>
    <row r="251" spans="1:9">
      <c r="A251" s="28">
        <v>250</v>
      </c>
      <c r="B251" s="25"/>
      <c r="C251" s="29" t="s">
        <v>341</v>
      </c>
      <c r="D251" s="29"/>
      <c r="E251" s="30">
        <v>126</v>
      </c>
      <c r="F251" s="30"/>
      <c r="G251" s="30"/>
      <c r="H251" s="30">
        <v>1</v>
      </c>
      <c r="I251" s="30">
        <v>101</v>
      </c>
    </row>
    <row r="252" spans="1:9" ht="25.5">
      <c r="A252" s="28">
        <v>251</v>
      </c>
      <c r="B252" s="25"/>
      <c r="C252" s="29" t="s">
        <v>342</v>
      </c>
      <c r="D252" s="29"/>
      <c r="E252" s="30">
        <v>178</v>
      </c>
      <c r="F252" s="30"/>
      <c r="G252" s="30"/>
      <c r="H252" s="30"/>
      <c r="I252" s="30">
        <v>185</v>
      </c>
    </row>
    <row r="253" spans="1:9" ht="25.5">
      <c r="A253" s="28">
        <v>252</v>
      </c>
      <c r="B253" s="25"/>
      <c r="C253" s="29" t="s">
        <v>343</v>
      </c>
      <c r="D253" s="29"/>
      <c r="E253" s="30">
        <v>64</v>
      </c>
      <c r="F253" s="30">
        <v>1</v>
      </c>
      <c r="G253" s="30"/>
      <c r="H253" s="30">
        <v>1</v>
      </c>
      <c r="I253" s="30"/>
    </row>
    <row r="254" spans="1:9">
      <c r="A254" s="28">
        <v>253</v>
      </c>
      <c r="B254" s="25" t="s">
        <v>344</v>
      </c>
      <c r="C254" s="29"/>
      <c r="D254" s="29"/>
      <c r="E254" s="30"/>
      <c r="F254" s="30"/>
      <c r="G254" s="30"/>
      <c r="H254" s="30"/>
      <c r="I254" s="30"/>
    </row>
    <row r="255" spans="1:9" ht="25.5">
      <c r="A255" s="28">
        <v>254</v>
      </c>
      <c r="B255" s="25"/>
      <c r="C255" s="29" t="s">
        <v>345</v>
      </c>
      <c r="D255" s="29"/>
      <c r="E255" s="30">
        <v>394</v>
      </c>
      <c r="F255" s="30"/>
      <c r="G255" s="30"/>
      <c r="H255" s="30"/>
      <c r="I255" s="30"/>
    </row>
    <row r="256" spans="1:9" ht="38.25">
      <c r="A256" s="28">
        <v>255</v>
      </c>
      <c r="B256" s="25"/>
      <c r="C256" s="29" t="s">
        <v>346</v>
      </c>
      <c r="D256" s="29"/>
      <c r="E256" s="30">
        <v>35</v>
      </c>
      <c r="F256" s="30"/>
      <c r="G256" s="30"/>
      <c r="H256" s="30">
        <v>20</v>
      </c>
      <c r="I256" s="30"/>
    </row>
    <row r="257" spans="1:9" ht="25.5">
      <c r="A257" s="28">
        <v>256</v>
      </c>
      <c r="B257" s="25"/>
      <c r="C257" s="31" t="s">
        <v>347</v>
      </c>
      <c r="D257" s="31"/>
      <c r="E257" s="30">
        <v>402</v>
      </c>
      <c r="F257" s="30"/>
      <c r="G257" s="30"/>
      <c r="H257" s="30"/>
      <c r="I257" s="30"/>
    </row>
    <row r="258" spans="1:9">
      <c r="A258" s="28">
        <v>257</v>
      </c>
      <c r="B258" s="25"/>
      <c r="C258" s="29" t="s">
        <v>348</v>
      </c>
      <c r="D258" s="29"/>
      <c r="E258" s="30">
        <v>9</v>
      </c>
      <c r="F258" s="30">
        <v>11</v>
      </c>
      <c r="G258" s="30">
        <v>7</v>
      </c>
      <c r="H258" s="30">
        <v>31</v>
      </c>
      <c r="I258" s="30"/>
    </row>
    <row r="259" spans="1:9">
      <c r="A259" s="28">
        <v>258</v>
      </c>
      <c r="B259" s="25"/>
      <c r="C259" s="29" t="s">
        <v>349</v>
      </c>
      <c r="D259" s="29"/>
      <c r="E259" s="30">
        <v>9</v>
      </c>
      <c r="F259" s="30">
        <v>7</v>
      </c>
      <c r="G259" s="30">
        <v>2</v>
      </c>
      <c r="H259" s="30">
        <v>32</v>
      </c>
      <c r="I259" s="30"/>
    </row>
    <row r="260" spans="1:9">
      <c r="A260" s="28">
        <v>259</v>
      </c>
      <c r="B260" s="25"/>
      <c r="C260" s="31" t="s">
        <v>350</v>
      </c>
      <c r="D260" s="31"/>
      <c r="E260" s="30">
        <v>85</v>
      </c>
      <c r="F260" s="30"/>
      <c r="G260" s="30"/>
      <c r="H260" s="30">
        <v>22</v>
      </c>
      <c r="I260" s="30"/>
    </row>
    <row r="261" spans="1:9">
      <c r="A261" s="28">
        <v>260</v>
      </c>
      <c r="B261" s="25" t="s">
        <v>351</v>
      </c>
      <c r="C261" s="29"/>
      <c r="D261" s="29"/>
      <c r="E261" s="30"/>
      <c r="F261" s="30"/>
      <c r="G261" s="30"/>
      <c r="H261" s="30"/>
      <c r="I261" s="30"/>
    </row>
    <row r="262" spans="1:9" ht="38.25">
      <c r="A262" s="28">
        <v>261</v>
      </c>
      <c r="B262" s="25"/>
      <c r="C262" s="29" t="s">
        <v>352</v>
      </c>
      <c r="D262" s="29"/>
      <c r="E262" s="30">
        <v>27</v>
      </c>
      <c r="F262" s="30"/>
      <c r="G262" s="30"/>
      <c r="H262" s="30"/>
      <c r="I262" s="30"/>
    </row>
    <row r="263" spans="1:9">
      <c r="A263" s="28">
        <v>262</v>
      </c>
      <c r="B263" s="25"/>
      <c r="C263" s="29" t="s">
        <v>353</v>
      </c>
      <c r="D263" s="29"/>
      <c r="E263" s="30">
        <v>89</v>
      </c>
      <c r="F263" s="30"/>
      <c r="G263" s="30"/>
      <c r="H263" s="30"/>
      <c r="I263" s="30"/>
    </row>
    <row r="264" spans="1:9">
      <c r="A264" s="28">
        <v>263</v>
      </c>
      <c r="B264" s="25"/>
      <c r="C264" s="29" t="s">
        <v>354</v>
      </c>
      <c r="D264" s="29"/>
      <c r="E264" s="30">
        <v>3</v>
      </c>
      <c r="F264" s="30"/>
      <c r="G264" s="30"/>
      <c r="H264" s="30"/>
      <c r="I264" s="30"/>
    </row>
    <row r="265" spans="1:9" ht="51">
      <c r="A265" s="28">
        <v>264</v>
      </c>
      <c r="B265" s="25"/>
      <c r="C265" s="29" t="s">
        <v>355</v>
      </c>
      <c r="D265" s="29"/>
      <c r="E265" s="30">
        <v>27</v>
      </c>
      <c r="F265" s="30"/>
      <c r="G265" s="30"/>
      <c r="H265" s="30"/>
      <c r="I265" s="30"/>
    </row>
    <row r="266" spans="1:9" ht="25.5">
      <c r="A266" s="28">
        <v>265</v>
      </c>
      <c r="B266" s="25"/>
      <c r="C266" s="29" t="s">
        <v>356</v>
      </c>
      <c r="D266" s="29"/>
      <c r="E266" s="30">
        <v>89</v>
      </c>
      <c r="F266" s="30">
        <v>9</v>
      </c>
      <c r="G266" s="30">
        <v>2</v>
      </c>
      <c r="H266" s="30">
        <v>15</v>
      </c>
      <c r="I266" s="30"/>
    </row>
    <row r="267" spans="1:9" ht="25.5">
      <c r="A267" s="28">
        <v>266</v>
      </c>
      <c r="B267" s="25"/>
      <c r="C267" s="29" t="s">
        <v>357</v>
      </c>
      <c r="D267" s="29"/>
      <c r="E267" s="30">
        <v>176</v>
      </c>
      <c r="F267" s="30"/>
      <c r="G267" s="30"/>
      <c r="H267" s="30">
        <v>30</v>
      </c>
      <c r="I267" s="30"/>
    </row>
    <row r="268" spans="1:9" ht="38.25">
      <c r="A268" s="28">
        <v>267</v>
      </c>
      <c r="B268" s="25"/>
      <c r="C268" s="29" t="s">
        <v>358</v>
      </c>
      <c r="D268" s="29"/>
      <c r="E268" s="30">
        <v>507</v>
      </c>
      <c r="F268" s="30"/>
      <c r="G268" s="30"/>
      <c r="H268" s="30"/>
      <c r="I268" s="30"/>
    </row>
    <row r="269" spans="1:9">
      <c r="A269" s="28">
        <v>268</v>
      </c>
      <c r="B269" s="25"/>
      <c r="C269" s="29" t="s">
        <v>359</v>
      </c>
      <c r="D269" s="29"/>
      <c r="E269" s="30">
        <v>294</v>
      </c>
      <c r="F269" s="30"/>
      <c r="G269" s="30"/>
      <c r="H269" s="30"/>
      <c r="I269" s="30"/>
    </row>
    <row r="270" spans="1:9" ht="25.5">
      <c r="A270" s="28">
        <v>269</v>
      </c>
      <c r="B270" s="25"/>
      <c r="C270" s="29" t="s">
        <v>360</v>
      </c>
      <c r="D270" s="29"/>
      <c r="E270" s="30">
        <v>655</v>
      </c>
      <c r="F270" s="30"/>
      <c r="G270" s="30"/>
      <c r="H270" s="30"/>
      <c r="I270" s="30"/>
    </row>
    <row r="271" spans="1:9" ht="25.5">
      <c r="A271" s="28">
        <v>270</v>
      </c>
      <c r="B271" s="25"/>
      <c r="C271" s="29" t="s">
        <v>361</v>
      </c>
      <c r="D271" s="29"/>
      <c r="E271" s="30">
        <v>627</v>
      </c>
      <c r="F271" s="30"/>
      <c r="G271" s="30"/>
      <c r="H271" s="30"/>
      <c r="I271" s="30"/>
    </row>
    <row r="272" spans="1:9">
      <c r="A272" s="28">
        <v>271</v>
      </c>
      <c r="B272" s="25"/>
      <c r="C272" s="29" t="s">
        <v>362</v>
      </c>
      <c r="D272" s="29"/>
      <c r="E272" s="30">
        <v>665</v>
      </c>
      <c r="F272" s="30"/>
      <c r="G272" s="30"/>
      <c r="H272" s="30"/>
      <c r="I272" s="30"/>
    </row>
    <row r="273" spans="1:9" ht="25.5">
      <c r="A273" s="28">
        <v>272</v>
      </c>
      <c r="B273" s="25"/>
      <c r="C273" s="29" t="s">
        <v>363</v>
      </c>
      <c r="D273" s="29"/>
      <c r="E273" s="30">
        <v>125</v>
      </c>
      <c r="F273" s="30"/>
      <c r="G273" s="30"/>
      <c r="H273" s="30">
        <v>44</v>
      </c>
      <c r="I273" s="30"/>
    </row>
    <row r="274" spans="1:9" ht="25.5">
      <c r="A274" s="28">
        <v>273</v>
      </c>
      <c r="B274" s="25"/>
      <c r="C274" s="29" t="s">
        <v>364</v>
      </c>
      <c r="D274" s="29"/>
      <c r="E274" s="30">
        <v>8</v>
      </c>
      <c r="F274" s="30"/>
      <c r="G274" s="30">
        <v>1</v>
      </c>
      <c r="H274" s="30">
        <v>7</v>
      </c>
      <c r="I274" s="30"/>
    </row>
    <row r="275" spans="1:9">
      <c r="A275" s="28">
        <v>274</v>
      </c>
      <c r="B275" s="25"/>
      <c r="C275" s="29" t="s">
        <v>365</v>
      </c>
      <c r="D275" s="29"/>
      <c r="E275" s="30">
        <v>3</v>
      </c>
      <c r="F275" s="30"/>
      <c r="G275" s="30"/>
      <c r="H275" s="30">
        <v>32</v>
      </c>
      <c r="I275" s="30"/>
    </row>
    <row r="276" spans="1:9" ht="25.5">
      <c r="A276" s="28">
        <v>275</v>
      </c>
      <c r="B276" s="25"/>
      <c r="C276" s="29" t="s">
        <v>366</v>
      </c>
      <c r="D276" s="29"/>
      <c r="E276" s="30">
        <v>663</v>
      </c>
      <c r="F276" s="30"/>
      <c r="G276" s="30"/>
      <c r="H276" s="30"/>
      <c r="I276" s="30"/>
    </row>
    <row r="277" spans="1:9" ht="25.5">
      <c r="A277" s="28">
        <v>276</v>
      </c>
      <c r="B277" s="25"/>
      <c r="C277" s="29" t="s">
        <v>367</v>
      </c>
      <c r="D277" s="29"/>
      <c r="E277" s="30">
        <v>2</v>
      </c>
      <c r="F277" s="30"/>
      <c r="G277" s="30"/>
      <c r="H277" s="30">
        <v>16</v>
      </c>
      <c r="I277" s="30"/>
    </row>
    <row r="278" spans="1:9" ht="38.25">
      <c r="A278" s="28">
        <v>277</v>
      </c>
      <c r="B278" s="25"/>
      <c r="C278" s="29" t="s">
        <v>368</v>
      </c>
      <c r="D278" s="29"/>
      <c r="E278" s="30">
        <v>172</v>
      </c>
      <c r="F278" s="30">
        <v>3</v>
      </c>
      <c r="G278" s="30"/>
      <c r="H278" s="30">
        <v>43</v>
      </c>
      <c r="I278" s="30"/>
    </row>
    <row r="279" spans="1:9" ht="25.5">
      <c r="A279" s="28">
        <v>278</v>
      </c>
      <c r="B279" s="25"/>
      <c r="C279" s="29" t="s">
        <v>369</v>
      </c>
      <c r="D279" s="29"/>
      <c r="E279" s="30">
        <v>32</v>
      </c>
      <c r="F279" s="30"/>
      <c r="G279" s="30"/>
      <c r="H279" s="30">
        <v>32</v>
      </c>
      <c r="I279" s="30"/>
    </row>
    <row r="280" spans="1:9" ht="25.5">
      <c r="A280" s="28">
        <v>279</v>
      </c>
      <c r="B280" s="25"/>
      <c r="C280" s="29" t="s">
        <v>370</v>
      </c>
      <c r="D280" s="29"/>
      <c r="E280" s="30">
        <v>85</v>
      </c>
      <c r="F280" s="30"/>
      <c r="G280" s="30"/>
      <c r="H280" s="30">
        <v>1</v>
      </c>
      <c r="I280" s="30"/>
    </row>
    <row r="281" spans="1:9" ht="25.5">
      <c r="A281" s="28">
        <v>280</v>
      </c>
      <c r="B281" s="25"/>
      <c r="C281" s="29" t="s">
        <v>371</v>
      </c>
      <c r="D281" s="29"/>
      <c r="E281" s="30">
        <v>87</v>
      </c>
      <c r="F281" s="30"/>
      <c r="G281" s="30"/>
      <c r="H281" s="30">
        <v>38</v>
      </c>
      <c r="I281" s="30"/>
    </row>
    <row r="282" spans="1:9" ht="51">
      <c r="A282" s="28">
        <v>281</v>
      </c>
      <c r="B282" s="25"/>
      <c r="C282" s="29" t="s">
        <v>372</v>
      </c>
      <c r="D282" s="29"/>
      <c r="E282" s="30">
        <v>328</v>
      </c>
      <c r="F282" s="30"/>
      <c r="G282" s="30">
        <v>2</v>
      </c>
      <c r="H282" s="30">
        <v>32</v>
      </c>
      <c r="I282" s="30"/>
    </row>
    <row r="283" spans="1:9" ht="25.5">
      <c r="A283" s="28">
        <v>282</v>
      </c>
      <c r="B283" s="25"/>
      <c r="C283" s="29" t="s">
        <v>373</v>
      </c>
      <c r="D283" s="29"/>
      <c r="E283" s="30">
        <v>69</v>
      </c>
      <c r="F283" s="30"/>
      <c r="G283" s="30"/>
      <c r="H283" s="30">
        <v>37</v>
      </c>
      <c r="I283" s="30"/>
    </row>
    <row r="284" spans="1:9">
      <c r="A284" s="28">
        <v>283</v>
      </c>
      <c r="B284" s="25"/>
      <c r="C284" s="29" t="s">
        <v>374</v>
      </c>
      <c r="D284" s="29"/>
      <c r="E284" s="30">
        <v>410</v>
      </c>
      <c r="F284" s="30"/>
      <c r="G284" s="30"/>
      <c r="H284" s="30"/>
      <c r="I284" s="30"/>
    </row>
    <row r="285" spans="1:9" ht="25.5">
      <c r="A285" s="28">
        <v>284</v>
      </c>
      <c r="B285" s="25"/>
      <c r="C285" s="29" t="s">
        <v>375</v>
      </c>
      <c r="D285" s="29"/>
      <c r="E285" s="30">
        <v>305</v>
      </c>
      <c r="F285" s="30"/>
      <c r="G285" s="30"/>
      <c r="H285" s="30"/>
      <c r="I285" s="30"/>
    </row>
    <row r="286" spans="1:9">
      <c r="A286" s="28">
        <v>285</v>
      </c>
      <c r="B286" s="25"/>
      <c r="C286" s="29" t="s">
        <v>376</v>
      </c>
      <c r="D286" s="29"/>
      <c r="E286" s="30">
        <v>22</v>
      </c>
      <c r="F286" s="30"/>
      <c r="G286" s="30"/>
      <c r="H286" s="30"/>
      <c r="I286" s="30"/>
    </row>
    <row r="287" spans="1:9">
      <c r="A287" s="28">
        <v>286</v>
      </c>
      <c r="B287" s="25"/>
      <c r="C287" s="29" t="s">
        <v>377</v>
      </c>
      <c r="D287" s="29"/>
      <c r="E287" s="30">
        <v>35</v>
      </c>
      <c r="F287" s="30"/>
      <c r="G287" s="30"/>
      <c r="H287" s="30"/>
      <c r="I287" s="30"/>
    </row>
    <row r="288" spans="1:9">
      <c r="A288" s="28">
        <v>287</v>
      </c>
      <c r="B288" s="25"/>
      <c r="C288" s="29" t="s">
        <v>378</v>
      </c>
      <c r="D288" s="29"/>
      <c r="E288" s="30">
        <v>91</v>
      </c>
      <c r="F288" s="30"/>
      <c r="G288" s="30"/>
      <c r="H288" s="30"/>
      <c r="I288" s="30"/>
    </row>
    <row r="289" spans="1:9">
      <c r="A289" s="28">
        <v>288</v>
      </c>
      <c r="B289" s="25"/>
      <c r="C289" s="29" t="s">
        <v>379</v>
      </c>
      <c r="D289" s="29"/>
      <c r="E289" s="30">
        <v>31</v>
      </c>
      <c r="F289" s="30"/>
      <c r="G289" s="30"/>
      <c r="H289" s="30"/>
      <c r="I289" s="30"/>
    </row>
    <row r="290" spans="1:9">
      <c r="A290" s="28">
        <v>289</v>
      </c>
      <c r="B290" s="25"/>
      <c r="C290" s="29" t="s">
        <v>380</v>
      </c>
      <c r="D290" s="29"/>
      <c r="E290" s="30">
        <v>182</v>
      </c>
      <c r="F290" s="30"/>
      <c r="G290" s="30"/>
      <c r="H290" s="30"/>
      <c r="I290" s="30"/>
    </row>
    <row r="291" spans="1:9" ht="51">
      <c r="A291" s="28">
        <v>290</v>
      </c>
      <c r="B291" s="25"/>
      <c r="C291" s="29" t="s">
        <v>381</v>
      </c>
      <c r="D291" s="29"/>
      <c r="E291" s="30">
        <v>168</v>
      </c>
      <c r="F291" s="30"/>
      <c r="G291" s="30">
        <v>2</v>
      </c>
      <c r="H291" s="30">
        <v>31</v>
      </c>
      <c r="I291" s="30"/>
    </row>
    <row r="292" spans="1:9" ht="25.5">
      <c r="A292" s="28">
        <v>291</v>
      </c>
      <c r="B292" s="25"/>
      <c r="C292" s="29" t="s">
        <v>382</v>
      </c>
      <c r="D292" s="29"/>
      <c r="E292" s="30">
        <v>79</v>
      </c>
      <c r="F292" s="30"/>
      <c r="G292" s="30"/>
      <c r="H292" s="30">
        <v>45</v>
      </c>
      <c r="I292" s="30"/>
    </row>
    <row r="293" spans="1:9" ht="25.5">
      <c r="A293" s="28">
        <v>292</v>
      </c>
      <c r="B293" s="25"/>
      <c r="C293" s="29" t="s">
        <v>383</v>
      </c>
      <c r="D293" s="29"/>
      <c r="E293" s="30">
        <v>449</v>
      </c>
      <c r="F293" s="30"/>
      <c r="G293" s="30"/>
      <c r="H293" s="30"/>
      <c r="I293" s="30"/>
    </row>
    <row r="294" spans="1:9" ht="38.25">
      <c r="A294" s="28">
        <v>293</v>
      </c>
      <c r="B294" s="25"/>
      <c r="C294" s="29" t="s">
        <v>384</v>
      </c>
      <c r="D294" s="29"/>
      <c r="E294" s="30">
        <v>71</v>
      </c>
      <c r="F294" s="30"/>
      <c r="G294" s="30">
        <v>4</v>
      </c>
      <c r="H294" s="30">
        <v>41</v>
      </c>
      <c r="I294" s="30"/>
    </row>
    <row r="295" spans="1:9" ht="38.25">
      <c r="A295" s="28">
        <v>294</v>
      </c>
      <c r="B295" s="25"/>
      <c r="C295" s="29" t="s">
        <v>385</v>
      </c>
      <c r="D295" s="29"/>
      <c r="E295" s="30">
        <v>81</v>
      </c>
      <c r="F295" s="30">
        <v>2</v>
      </c>
      <c r="G295" s="30"/>
      <c r="H295" s="30">
        <v>1</v>
      </c>
      <c r="I295" s="30"/>
    </row>
    <row r="296" spans="1:9" ht="38.25">
      <c r="A296" s="28">
        <v>295</v>
      </c>
      <c r="B296" s="25"/>
      <c r="C296" s="29" t="s">
        <v>386</v>
      </c>
      <c r="D296" s="29"/>
      <c r="E296" s="30">
        <v>536</v>
      </c>
      <c r="F296" s="30"/>
      <c r="G296" s="30"/>
      <c r="H296" s="30"/>
      <c r="I296" s="30"/>
    </row>
    <row r="297" spans="1:9" ht="25.5">
      <c r="A297" s="28">
        <v>296</v>
      </c>
      <c r="B297" s="25"/>
      <c r="C297" s="29" t="s">
        <v>387</v>
      </c>
      <c r="D297" s="29"/>
      <c r="E297" s="30">
        <v>55</v>
      </c>
      <c r="F297" s="30"/>
      <c r="G297" s="30"/>
      <c r="H297" s="30"/>
      <c r="I297" s="30"/>
    </row>
    <row r="298" spans="1:9" ht="38.25">
      <c r="A298" s="28">
        <v>297</v>
      </c>
      <c r="B298" s="25"/>
      <c r="C298" s="29" t="s">
        <v>388</v>
      </c>
      <c r="D298" s="29"/>
      <c r="E298" s="30">
        <v>123</v>
      </c>
      <c r="F298" s="30"/>
      <c r="G298" s="30"/>
      <c r="H298" s="30">
        <v>43</v>
      </c>
      <c r="I298" s="30"/>
    </row>
    <row r="299" spans="1:9" ht="38.25">
      <c r="A299" s="28">
        <v>298</v>
      </c>
      <c r="B299" s="25"/>
      <c r="C299" s="29" t="s">
        <v>389</v>
      </c>
      <c r="D299" s="29"/>
      <c r="E299" s="30">
        <v>49</v>
      </c>
      <c r="F299" s="30"/>
      <c r="G299" s="30"/>
      <c r="H299" s="30">
        <v>17</v>
      </c>
      <c r="I299" s="30"/>
    </row>
    <row r="300" spans="1:9" ht="38.25">
      <c r="A300" s="28">
        <v>299</v>
      </c>
      <c r="B300" s="25"/>
      <c r="C300" s="29" t="s">
        <v>390</v>
      </c>
      <c r="D300" s="29"/>
      <c r="E300" s="30">
        <v>517</v>
      </c>
      <c r="F300" s="30"/>
      <c r="G300" s="30"/>
      <c r="H300" s="30"/>
      <c r="I300" s="30"/>
    </row>
    <row r="301" spans="1:9">
      <c r="A301" s="28">
        <v>300</v>
      </c>
      <c r="B301" s="25"/>
      <c r="C301" s="29" t="s">
        <v>391</v>
      </c>
      <c r="D301" s="29"/>
      <c r="E301" s="30">
        <v>2</v>
      </c>
      <c r="F301" s="30"/>
      <c r="G301" s="30"/>
      <c r="H301" s="30">
        <v>31</v>
      </c>
      <c r="I301" s="30"/>
    </row>
    <row r="302" spans="1:9" ht="38.25">
      <c r="A302" s="28">
        <v>301</v>
      </c>
      <c r="B302" s="25"/>
      <c r="C302" s="29" t="s">
        <v>392</v>
      </c>
      <c r="D302" s="29"/>
      <c r="E302" s="30">
        <v>181</v>
      </c>
      <c r="F302" s="30"/>
      <c r="G302" s="30"/>
      <c r="H302" s="30">
        <v>37</v>
      </c>
      <c r="I302" s="30"/>
    </row>
    <row r="303" spans="1:9" ht="25.5">
      <c r="A303" s="28">
        <v>302</v>
      </c>
      <c r="B303" s="25"/>
      <c r="C303" s="29" t="s">
        <v>393</v>
      </c>
      <c r="D303" s="29"/>
      <c r="E303" s="30">
        <v>123</v>
      </c>
      <c r="F303" s="30"/>
      <c r="G303" s="30"/>
      <c r="H303" s="30"/>
      <c r="I303" s="30"/>
    </row>
    <row r="304" spans="1:9" ht="25.5">
      <c r="A304" s="28">
        <v>303</v>
      </c>
      <c r="B304" s="25"/>
      <c r="C304" s="29" t="s">
        <v>394</v>
      </c>
      <c r="D304" s="29"/>
      <c r="E304" s="30">
        <v>434</v>
      </c>
      <c r="F304" s="30"/>
      <c r="G304" s="30"/>
      <c r="H304" s="30"/>
      <c r="I304" s="30"/>
    </row>
    <row r="305" spans="1:9" ht="38.25">
      <c r="A305" s="28">
        <v>304</v>
      </c>
      <c r="B305" s="25"/>
      <c r="C305" s="29" t="s">
        <v>395</v>
      </c>
      <c r="D305" s="29"/>
      <c r="E305" s="30">
        <v>56</v>
      </c>
      <c r="F305" s="30"/>
      <c r="G305" s="30"/>
      <c r="H305" s="30">
        <v>19</v>
      </c>
      <c r="I305" s="30"/>
    </row>
    <row r="306" spans="1:9">
      <c r="A306" s="28">
        <v>305</v>
      </c>
      <c r="B306" s="25" t="s">
        <v>396</v>
      </c>
      <c r="C306" s="29"/>
      <c r="D306" s="29"/>
      <c r="E306" s="30"/>
      <c r="F306" s="30"/>
      <c r="G306" s="30"/>
      <c r="H306" s="30"/>
      <c r="I306" s="30"/>
    </row>
    <row r="307" spans="1:9" ht="51">
      <c r="A307" s="28">
        <v>306</v>
      </c>
      <c r="B307" s="25"/>
      <c r="C307" s="29" t="s">
        <v>397</v>
      </c>
      <c r="D307" s="29"/>
      <c r="E307" s="30">
        <v>23</v>
      </c>
      <c r="F307" s="30"/>
      <c r="G307" s="30"/>
      <c r="H307" s="30">
        <v>34</v>
      </c>
      <c r="I307" s="30"/>
    </row>
    <row r="308" spans="1:9" ht="25.5">
      <c r="A308" s="28">
        <v>307</v>
      </c>
      <c r="B308" s="25"/>
      <c r="C308" s="29" t="s">
        <v>398</v>
      </c>
      <c r="D308" s="29"/>
      <c r="E308" s="30">
        <v>24</v>
      </c>
      <c r="F308" s="30">
        <v>1</v>
      </c>
      <c r="G308" s="30">
        <v>3</v>
      </c>
      <c r="H308" s="30">
        <v>72</v>
      </c>
      <c r="I308" s="30"/>
    </row>
    <row r="309" spans="1:9" ht="63.75">
      <c r="A309" s="28">
        <v>308</v>
      </c>
      <c r="B309" s="25"/>
      <c r="C309" s="29" t="s">
        <v>399</v>
      </c>
      <c r="D309" s="29"/>
      <c r="E309" s="30">
        <v>21</v>
      </c>
      <c r="F309" s="30"/>
      <c r="G309" s="30"/>
      <c r="H309" s="30">
        <v>34</v>
      </c>
      <c r="I309" s="30"/>
    </row>
    <row r="310" spans="1:9" ht="25.5">
      <c r="A310" s="28">
        <v>309</v>
      </c>
      <c r="B310" s="25"/>
      <c r="C310" s="29" t="s">
        <v>400</v>
      </c>
      <c r="D310" s="29"/>
      <c r="E310" s="30">
        <v>135</v>
      </c>
      <c r="F310" s="30"/>
      <c r="G310" s="30"/>
      <c r="H310" s="30"/>
      <c r="I310" s="30"/>
    </row>
    <row r="311" spans="1:9" ht="25.5">
      <c r="A311" s="28">
        <v>310</v>
      </c>
      <c r="B311" s="25"/>
      <c r="C311" s="29" t="s">
        <v>401</v>
      </c>
      <c r="D311" s="29"/>
      <c r="E311" s="30">
        <v>156</v>
      </c>
      <c r="F311" s="30"/>
      <c r="G311" s="30"/>
      <c r="H311" s="30"/>
      <c r="I311" s="30"/>
    </row>
    <row r="312" spans="1:9" ht="38.25">
      <c r="A312" s="28">
        <v>311</v>
      </c>
      <c r="B312" s="25"/>
      <c r="C312" s="29" t="s">
        <v>402</v>
      </c>
      <c r="D312" s="29"/>
      <c r="E312" s="30">
        <v>190</v>
      </c>
      <c r="F312" s="30"/>
      <c r="G312" s="30"/>
      <c r="H312" s="30"/>
      <c r="I312" s="30"/>
    </row>
    <row r="313" spans="1:9">
      <c r="A313" s="28">
        <v>312</v>
      </c>
      <c r="B313" s="25" t="s">
        <v>403</v>
      </c>
      <c r="C313" s="29"/>
      <c r="D313" s="29"/>
      <c r="E313" s="30"/>
      <c r="F313" s="30"/>
      <c r="G313" s="30"/>
      <c r="H313" s="30"/>
      <c r="I313" s="30"/>
    </row>
    <row r="314" spans="1:9" ht="38.25">
      <c r="A314" s="28">
        <v>313</v>
      </c>
      <c r="B314" s="25"/>
      <c r="C314" s="29" t="s">
        <v>404</v>
      </c>
      <c r="D314" s="29"/>
      <c r="E314" s="30">
        <v>314</v>
      </c>
      <c r="F314" s="30">
        <v>3</v>
      </c>
      <c r="G314" s="30"/>
      <c r="H314" s="30"/>
      <c r="I314" s="30"/>
    </row>
    <row r="315" spans="1:9">
      <c r="A315" s="28">
        <v>314</v>
      </c>
      <c r="B315" s="25"/>
      <c r="C315" s="29" t="s">
        <v>405</v>
      </c>
      <c r="D315" s="29"/>
      <c r="E315" s="30">
        <v>69</v>
      </c>
      <c r="F315" s="30"/>
      <c r="G315" s="30"/>
      <c r="H315" s="30"/>
      <c r="I315" s="30"/>
    </row>
    <row r="316" spans="1:9">
      <c r="A316" s="28">
        <v>315</v>
      </c>
      <c r="B316" s="25"/>
      <c r="C316" s="29" t="s">
        <v>406</v>
      </c>
      <c r="D316" s="29"/>
      <c r="E316" s="30"/>
      <c r="F316" s="30"/>
      <c r="G316" s="30"/>
      <c r="H316" s="30">
        <v>49</v>
      </c>
      <c r="I316" s="30"/>
    </row>
    <row r="317" spans="1:9">
      <c r="A317" s="28">
        <v>316</v>
      </c>
      <c r="B317" s="25"/>
      <c r="C317" s="29" t="s">
        <v>407</v>
      </c>
      <c r="D317" s="29"/>
      <c r="E317" s="30">
        <v>56</v>
      </c>
      <c r="F317" s="30"/>
      <c r="G317" s="30"/>
      <c r="H317" s="30">
        <v>39</v>
      </c>
      <c r="I317" s="30"/>
    </row>
    <row r="318" spans="1:9">
      <c r="A318" s="28">
        <v>317</v>
      </c>
      <c r="B318" s="25"/>
      <c r="C318" s="29" t="s">
        <v>408</v>
      </c>
      <c r="D318" s="29"/>
      <c r="E318" s="30">
        <v>188</v>
      </c>
      <c r="F318" s="30"/>
      <c r="G318" s="30"/>
      <c r="H318" s="30"/>
      <c r="I318" s="30"/>
    </row>
    <row r="319" spans="1:9">
      <c r="A319" s="28">
        <v>318</v>
      </c>
      <c r="B319" s="25" t="s">
        <v>409</v>
      </c>
      <c r="C319" s="29"/>
      <c r="D319" s="29"/>
      <c r="E319" s="30"/>
      <c r="F319" s="30"/>
      <c r="G319" s="30"/>
      <c r="H319" s="30"/>
      <c r="I319" s="30"/>
    </row>
    <row r="320" spans="1:9" ht="25.5">
      <c r="A320" s="28">
        <v>319</v>
      </c>
      <c r="B320" s="25"/>
      <c r="C320" s="29" t="s">
        <v>410</v>
      </c>
      <c r="D320" s="29"/>
      <c r="E320" s="30">
        <v>198</v>
      </c>
      <c r="F320" s="30">
        <v>22</v>
      </c>
      <c r="G320" s="30">
        <v>7</v>
      </c>
      <c r="H320" s="30">
        <v>1</v>
      </c>
      <c r="I320" s="30"/>
    </row>
    <row r="321" spans="1:9">
      <c r="A321" s="28">
        <v>320</v>
      </c>
      <c r="B321" s="25"/>
      <c r="C321" s="29" t="s">
        <v>411</v>
      </c>
      <c r="D321" s="29"/>
      <c r="E321" s="30"/>
      <c r="F321" s="30"/>
      <c r="G321" s="30"/>
      <c r="H321" s="30">
        <v>36</v>
      </c>
      <c r="I321" s="30"/>
    </row>
    <row r="322" spans="1:9">
      <c r="A322" s="28">
        <v>321</v>
      </c>
      <c r="B322" s="25"/>
      <c r="C322" s="29" t="s">
        <v>412</v>
      </c>
      <c r="D322" s="29"/>
      <c r="E322" s="30">
        <v>58</v>
      </c>
      <c r="F322" s="30"/>
      <c r="G322" s="30"/>
      <c r="H322" s="30"/>
      <c r="I322" s="30"/>
    </row>
    <row r="323" spans="1:9">
      <c r="A323" s="28">
        <v>322</v>
      </c>
      <c r="B323" s="25"/>
      <c r="C323" s="29" t="s">
        <v>413</v>
      </c>
      <c r="D323" s="29"/>
      <c r="E323" s="30">
        <v>22</v>
      </c>
      <c r="F323" s="30"/>
      <c r="G323" s="30"/>
      <c r="H323" s="30">
        <v>55</v>
      </c>
      <c r="I323" s="30"/>
    </row>
    <row r="324" spans="1:9">
      <c r="A324" s="28">
        <v>323</v>
      </c>
      <c r="B324" s="25" t="s">
        <v>414</v>
      </c>
      <c r="C324" s="29"/>
      <c r="D324" s="29"/>
      <c r="E324" s="30"/>
      <c r="F324" s="30"/>
      <c r="G324" s="30"/>
      <c r="H324" s="30"/>
      <c r="I324" s="30"/>
    </row>
    <row r="325" spans="1:9" ht="51">
      <c r="A325" s="28">
        <v>324</v>
      </c>
      <c r="B325" s="25"/>
      <c r="C325" s="29" t="s">
        <v>415</v>
      </c>
      <c r="D325" s="29"/>
      <c r="E325" s="30">
        <v>295</v>
      </c>
      <c r="F325" s="30">
        <v>1</v>
      </c>
      <c r="G325" s="30"/>
      <c r="H325" s="30"/>
      <c r="I325" s="30"/>
    </row>
    <row r="326" spans="1:9">
      <c r="A326" s="28">
        <v>325</v>
      </c>
      <c r="B326" s="25"/>
      <c r="C326" s="29" t="s">
        <v>416</v>
      </c>
      <c r="D326" s="29"/>
      <c r="E326" s="30">
        <v>1</v>
      </c>
      <c r="F326" s="30"/>
      <c r="G326" s="30"/>
      <c r="H326" s="30">
        <v>52</v>
      </c>
      <c r="I326" s="30"/>
    </row>
    <row r="327" spans="1:9">
      <c r="A327" s="28">
        <v>326</v>
      </c>
      <c r="B327" s="25"/>
      <c r="C327" s="29" t="s">
        <v>417</v>
      </c>
      <c r="D327" s="29"/>
      <c r="E327" s="30">
        <v>83</v>
      </c>
      <c r="F327" s="30"/>
      <c r="G327" s="30"/>
      <c r="H327" s="30"/>
      <c r="I327" s="30"/>
    </row>
    <row r="328" spans="1:9">
      <c r="A328" s="28">
        <v>327</v>
      </c>
      <c r="B328" s="25" t="s">
        <v>418</v>
      </c>
      <c r="C328" s="29"/>
      <c r="D328" s="29"/>
      <c r="E328" s="30"/>
      <c r="F328" s="30"/>
      <c r="G328" s="30"/>
      <c r="H328" s="30"/>
      <c r="I328" s="30"/>
    </row>
    <row r="329" spans="1:9" ht="25.5">
      <c r="A329" s="28">
        <v>328</v>
      </c>
      <c r="B329" s="25"/>
      <c r="C329" s="29" t="s">
        <v>419</v>
      </c>
      <c r="D329" s="29"/>
      <c r="E329" s="30">
        <v>62</v>
      </c>
      <c r="F329" s="30"/>
      <c r="G329" s="30"/>
      <c r="H329" s="30">
        <v>1</v>
      </c>
      <c r="I329" s="30"/>
    </row>
    <row r="330" spans="1:9">
      <c r="A330" s="28">
        <v>329</v>
      </c>
      <c r="B330" s="25" t="s">
        <v>420</v>
      </c>
      <c r="C330" s="29"/>
      <c r="D330" s="29"/>
      <c r="E330" s="30"/>
      <c r="F330" s="30"/>
      <c r="G330" s="30"/>
      <c r="H330" s="30"/>
      <c r="I330" s="30"/>
    </row>
    <row r="331" spans="1:9" ht="38.25">
      <c r="A331" s="28">
        <v>330</v>
      </c>
      <c r="B331" s="25"/>
      <c r="C331" s="29" t="s">
        <v>421</v>
      </c>
      <c r="D331" s="29"/>
      <c r="E331" s="30">
        <v>83</v>
      </c>
      <c r="F331" s="30">
        <v>4</v>
      </c>
      <c r="G331" s="30"/>
      <c r="H331" s="30">
        <v>2</v>
      </c>
      <c r="I331" s="30">
        <v>259</v>
      </c>
    </row>
    <row r="332" spans="1:9" ht="38.25">
      <c r="A332" s="28">
        <v>331</v>
      </c>
      <c r="B332" s="25"/>
      <c r="C332" s="29" t="s">
        <v>422</v>
      </c>
      <c r="D332" s="29"/>
      <c r="E332" s="30">
        <v>54</v>
      </c>
      <c r="F332" s="30">
        <v>1</v>
      </c>
      <c r="G332" s="30"/>
      <c r="H332" s="30">
        <v>1</v>
      </c>
      <c r="I332" s="30">
        <v>157</v>
      </c>
    </row>
    <row r="333" spans="1:9">
      <c r="A333" s="28">
        <v>332</v>
      </c>
      <c r="B333" s="25"/>
      <c r="C333" s="29" t="s">
        <v>423</v>
      </c>
      <c r="D333" s="29"/>
      <c r="E333" s="30">
        <v>8</v>
      </c>
      <c r="F333" s="30"/>
      <c r="G333" s="30"/>
      <c r="H333" s="30"/>
      <c r="I333" s="30">
        <v>9</v>
      </c>
    </row>
    <row r="334" spans="1:9">
      <c r="A334" s="28">
        <v>333</v>
      </c>
      <c r="B334" s="25"/>
      <c r="C334" s="29" t="s">
        <v>424</v>
      </c>
      <c r="D334" s="29"/>
      <c r="E334" s="30">
        <v>15</v>
      </c>
      <c r="F334" s="30">
        <v>1</v>
      </c>
      <c r="G334" s="30"/>
      <c r="H334" s="30"/>
      <c r="I334" s="30">
        <v>26</v>
      </c>
    </row>
    <row r="335" spans="1:9" ht="25.5">
      <c r="A335" s="28">
        <v>334</v>
      </c>
      <c r="B335" s="25"/>
      <c r="C335" s="29" t="s">
        <v>425</v>
      </c>
      <c r="D335" s="29"/>
      <c r="E335" s="30">
        <v>7</v>
      </c>
      <c r="F335" s="30"/>
      <c r="G335" s="30"/>
      <c r="H335" s="30"/>
      <c r="I335" s="30">
        <v>5</v>
      </c>
    </row>
    <row r="336" spans="1:9" ht="25.5">
      <c r="A336" s="28">
        <v>335</v>
      </c>
      <c r="B336" s="25"/>
      <c r="C336" s="29" t="s">
        <v>426</v>
      </c>
      <c r="D336" s="29"/>
      <c r="E336" s="30">
        <v>20</v>
      </c>
      <c r="F336" s="30">
        <v>2</v>
      </c>
      <c r="G336" s="30"/>
      <c r="H336" s="30"/>
      <c r="I336" s="30">
        <v>40</v>
      </c>
    </row>
    <row r="337" spans="1:9" ht="25.5">
      <c r="A337" s="28">
        <v>336</v>
      </c>
      <c r="B337" s="25"/>
      <c r="C337" s="29" t="s">
        <v>427</v>
      </c>
      <c r="D337" s="29"/>
      <c r="E337" s="30">
        <v>49</v>
      </c>
      <c r="F337" s="30">
        <v>2</v>
      </c>
      <c r="G337" s="30"/>
      <c r="H337" s="30"/>
      <c r="I337" s="30">
        <v>107</v>
      </c>
    </row>
    <row r="338" spans="1:9">
      <c r="A338" s="28">
        <v>337</v>
      </c>
      <c r="B338" s="25"/>
      <c r="C338" s="29" t="s">
        <v>428</v>
      </c>
      <c r="D338" s="29"/>
      <c r="E338" s="30">
        <v>12</v>
      </c>
      <c r="F338" s="30"/>
      <c r="G338" s="30"/>
      <c r="H338" s="30"/>
      <c r="I338" s="30">
        <v>20</v>
      </c>
    </row>
    <row r="339" spans="1:9" ht="25.5">
      <c r="A339" s="28">
        <v>338</v>
      </c>
      <c r="B339" s="25"/>
      <c r="C339" s="29" t="s">
        <v>429</v>
      </c>
      <c r="D339" s="29"/>
      <c r="E339" s="30">
        <v>18</v>
      </c>
      <c r="F339" s="30"/>
      <c r="G339" s="30"/>
      <c r="H339" s="30"/>
      <c r="I339" s="30">
        <v>27</v>
      </c>
    </row>
    <row r="340" spans="1:9" ht="25.5">
      <c r="A340" s="28">
        <v>339</v>
      </c>
      <c r="B340" s="25"/>
      <c r="C340" s="29" t="s">
        <v>430</v>
      </c>
      <c r="D340" s="29"/>
      <c r="E340" s="30">
        <v>31</v>
      </c>
      <c r="F340" s="30">
        <v>3</v>
      </c>
      <c r="G340" s="30"/>
      <c r="H340" s="30"/>
      <c r="I340" s="30">
        <v>4</v>
      </c>
    </row>
    <row r="341" spans="1:9" ht="25.5">
      <c r="A341" s="28">
        <v>340</v>
      </c>
      <c r="B341" s="25"/>
      <c r="C341" s="29" t="s">
        <v>431</v>
      </c>
      <c r="D341" s="29"/>
      <c r="E341" s="30">
        <v>18</v>
      </c>
      <c r="F341" s="30"/>
      <c r="G341" s="30"/>
      <c r="H341" s="30"/>
      <c r="I341" s="30">
        <v>22</v>
      </c>
    </row>
    <row r="342" spans="1:9" ht="25.5">
      <c r="A342" s="28">
        <v>341</v>
      </c>
      <c r="B342" s="25"/>
      <c r="C342" s="29" t="s">
        <v>432</v>
      </c>
      <c r="D342" s="29"/>
      <c r="E342" s="30">
        <v>17</v>
      </c>
      <c r="F342" s="30">
        <v>1</v>
      </c>
      <c r="G342" s="30"/>
      <c r="H342" s="30"/>
      <c r="I342" s="30">
        <v>32</v>
      </c>
    </row>
    <row r="343" spans="1:9" ht="25.5">
      <c r="A343" s="28">
        <v>342</v>
      </c>
      <c r="B343" s="25"/>
      <c r="C343" s="29" t="s">
        <v>433</v>
      </c>
      <c r="D343" s="29"/>
      <c r="E343" s="30">
        <v>28</v>
      </c>
      <c r="F343" s="30">
        <v>1</v>
      </c>
      <c r="G343" s="30"/>
      <c r="H343" s="30"/>
      <c r="I343" s="30">
        <v>115</v>
      </c>
    </row>
    <row r="344" spans="1:9" ht="25.5">
      <c r="A344" s="28">
        <v>343</v>
      </c>
      <c r="B344" s="25"/>
      <c r="C344" s="29" t="s">
        <v>434</v>
      </c>
      <c r="D344" s="29"/>
      <c r="E344" s="30">
        <v>28</v>
      </c>
      <c r="F344" s="30">
        <v>1</v>
      </c>
      <c r="G344" s="30"/>
      <c r="H344" s="30">
        <v>1</v>
      </c>
      <c r="I344" s="30">
        <v>83</v>
      </c>
    </row>
    <row r="345" spans="1:9">
      <c r="A345" s="28">
        <v>344</v>
      </c>
      <c r="B345" s="25"/>
      <c r="C345" s="29" t="s">
        <v>435</v>
      </c>
      <c r="D345" s="29"/>
      <c r="E345" s="30">
        <v>62</v>
      </c>
      <c r="F345" s="30">
        <v>2</v>
      </c>
      <c r="G345" s="30"/>
      <c r="H345" s="30"/>
      <c r="I345" s="30">
        <v>216</v>
      </c>
    </row>
    <row r="346" spans="1:9" ht="25.5">
      <c r="A346" s="28">
        <v>345</v>
      </c>
      <c r="B346" s="25"/>
      <c r="C346" s="29" t="s">
        <v>436</v>
      </c>
      <c r="D346" s="29"/>
      <c r="E346" s="30">
        <v>15</v>
      </c>
      <c r="F346" s="30">
        <v>1</v>
      </c>
      <c r="G346" s="30"/>
      <c r="H346" s="30">
        <v>1</v>
      </c>
      <c r="I346" s="30"/>
    </row>
    <row r="347" spans="1:9">
      <c r="A347" s="28">
        <v>346</v>
      </c>
      <c r="B347" s="25"/>
      <c r="C347" s="29" t="s">
        <v>437</v>
      </c>
      <c r="D347" s="29"/>
      <c r="E347" s="30">
        <v>11</v>
      </c>
      <c r="F347" s="30">
        <v>1</v>
      </c>
      <c r="G347" s="30"/>
      <c r="H347" s="30"/>
      <c r="I347" s="30">
        <v>15</v>
      </c>
    </row>
    <row r="348" spans="1:9">
      <c r="A348" s="28">
        <v>347</v>
      </c>
      <c r="B348" s="25"/>
      <c r="C348" s="29" t="s">
        <v>438</v>
      </c>
      <c r="D348" s="29"/>
      <c r="E348" s="30">
        <v>12</v>
      </c>
      <c r="F348" s="30">
        <v>1</v>
      </c>
      <c r="G348" s="30"/>
      <c r="H348" s="30"/>
      <c r="I348" s="30">
        <v>19</v>
      </c>
    </row>
    <row r="349" spans="1:9">
      <c r="A349" s="28">
        <v>348</v>
      </c>
      <c r="B349" s="25"/>
      <c r="C349" s="29" t="s">
        <v>439</v>
      </c>
      <c r="D349" s="29"/>
      <c r="E349" s="30">
        <v>10</v>
      </c>
      <c r="F349" s="30">
        <v>1</v>
      </c>
      <c r="G349" s="30"/>
      <c r="H349" s="30"/>
      <c r="I349" s="30">
        <v>7</v>
      </c>
    </row>
    <row r="350" spans="1:9">
      <c r="A350" s="28">
        <v>349</v>
      </c>
      <c r="B350" s="25"/>
      <c r="C350" s="29" t="s">
        <v>440</v>
      </c>
      <c r="D350" s="29"/>
      <c r="E350" s="30">
        <v>17</v>
      </c>
      <c r="F350" s="30">
        <v>1</v>
      </c>
      <c r="G350" s="30"/>
      <c r="H350" s="30"/>
      <c r="I350" s="30">
        <v>45</v>
      </c>
    </row>
    <row r="351" spans="1:9">
      <c r="A351" s="28">
        <v>350</v>
      </c>
      <c r="B351" s="25"/>
      <c r="C351" s="29" t="s">
        <v>441</v>
      </c>
      <c r="D351" s="29"/>
      <c r="E351" s="30">
        <v>11</v>
      </c>
      <c r="F351" s="30">
        <v>1</v>
      </c>
      <c r="G351" s="30"/>
      <c r="H351" s="30"/>
      <c r="I351" s="30">
        <v>16</v>
      </c>
    </row>
    <row r="352" spans="1:9">
      <c r="A352" s="28">
        <v>351</v>
      </c>
      <c r="B352" s="25"/>
      <c r="C352" s="29" t="s">
        <v>442</v>
      </c>
      <c r="D352" s="29"/>
      <c r="E352" s="30">
        <v>13</v>
      </c>
      <c r="F352" s="30">
        <v>1</v>
      </c>
      <c r="G352" s="30"/>
      <c r="H352" s="30"/>
      <c r="I352" s="30">
        <v>22</v>
      </c>
    </row>
    <row r="353" spans="1:9">
      <c r="A353" s="28">
        <v>352</v>
      </c>
      <c r="B353" s="25"/>
      <c r="C353" s="29" t="s">
        <v>443</v>
      </c>
      <c r="D353" s="29"/>
      <c r="E353" s="30">
        <v>17</v>
      </c>
      <c r="F353" s="30">
        <v>1</v>
      </c>
      <c r="G353" s="30"/>
      <c r="H353" s="30"/>
      <c r="I353" s="30">
        <v>44</v>
      </c>
    </row>
    <row r="354" spans="1:9">
      <c r="A354" s="28">
        <v>353</v>
      </c>
      <c r="B354" s="25"/>
      <c r="C354" s="29" t="s">
        <v>444</v>
      </c>
      <c r="D354" s="29"/>
      <c r="E354" s="30">
        <v>14</v>
      </c>
      <c r="F354" s="30">
        <v>1</v>
      </c>
      <c r="G354" s="30"/>
      <c r="H354" s="30"/>
      <c r="I354" s="30">
        <v>22</v>
      </c>
    </row>
    <row r="355" spans="1:9">
      <c r="A355" s="28">
        <v>354</v>
      </c>
      <c r="B355" s="25"/>
      <c r="C355" s="29" t="s">
        <v>445</v>
      </c>
      <c r="D355" s="29"/>
      <c r="E355" s="30">
        <v>14</v>
      </c>
      <c r="F355" s="30">
        <v>1</v>
      </c>
      <c r="G355" s="30"/>
      <c r="H355" s="30"/>
      <c r="I355" s="30">
        <v>14</v>
      </c>
    </row>
    <row r="356" spans="1:9" ht="25.5">
      <c r="A356" s="28">
        <v>355</v>
      </c>
      <c r="B356" s="25"/>
      <c r="C356" s="29" t="s">
        <v>446</v>
      </c>
      <c r="D356" s="29"/>
      <c r="E356" s="30">
        <v>30</v>
      </c>
      <c r="F356" s="30">
        <v>1</v>
      </c>
      <c r="G356" s="30"/>
      <c r="H356" s="30">
        <v>1</v>
      </c>
      <c r="I356" s="30">
        <v>66</v>
      </c>
    </row>
    <row r="357" spans="1:9">
      <c r="A357" s="28">
        <v>356</v>
      </c>
      <c r="B357" s="25"/>
      <c r="C357" s="29" t="s">
        <v>447</v>
      </c>
      <c r="D357" s="29"/>
      <c r="E357" s="30">
        <v>11</v>
      </c>
      <c r="F357" s="30">
        <v>1</v>
      </c>
      <c r="G357" s="30"/>
      <c r="H357" s="30"/>
      <c r="I357" s="30">
        <v>13</v>
      </c>
    </row>
    <row r="358" spans="1:9">
      <c r="A358" s="28">
        <v>357</v>
      </c>
      <c r="B358" s="25"/>
      <c r="C358" s="29" t="s">
        <v>448</v>
      </c>
      <c r="D358" s="29"/>
      <c r="E358" s="30">
        <v>15</v>
      </c>
      <c r="F358" s="30">
        <v>1</v>
      </c>
      <c r="G358" s="30"/>
      <c r="H358" s="30"/>
      <c r="I358" s="30">
        <v>37</v>
      </c>
    </row>
    <row r="359" spans="1:9">
      <c r="A359" s="28">
        <v>358</v>
      </c>
      <c r="B359" s="25"/>
      <c r="C359" s="29" t="s">
        <v>449</v>
      </c>
      <c r="D359" s="29"/>
      <c r="E359" s="30">
        <v>18</v>
      </c>
      <c r="F359" s="30">
        <v>2</v>
      </c>
      <c r="G359" s="30"/>
      <c r="H359" s="30"/>
      <c r="I359" s="30">
        <v>35</v>
      </c>
    </row>
    <row r="360" spans="1:9">
      <c r="A360" s="28">
        <v>359</v>
      </c>
      <c r="B360" s="25"/>
      <c r="C360" s="29" t="s">
        <v>450</v>
      </c>
      <c r="D360" s="29"/>
      <c r="E360" s="30">
        <v>18</v>
      </c>
      <c r="F360" s="30"/>
      <c r="G360" s="30"/>
      <c r="H360" s="30"/>
      <c r="I360" s="30">
        <v>42</v>
      </c>
    </row>
    <row r="361" spans="1:9">
      <c r="A361" s="28">
        <v>360</v>
      </c>
      <c r="B361" s="25"/>
      <c r="C361" s="29" t="s">
        <v>451</v>
      </c>
      <c r="D361" s="29"/>
      <c r="E361" s="30"/>
      <c r="F361" s="30"/>
      <c r="G361" s="30"/>
      <c r="H361" s="30">
        <v>38</v>
      </c>
      <c r="I361" s="30"/>
    </row>
    <row r="362" spans="1:9">
      <c r="A362" s="28">
        <v>361</v>
      </c>
      <c r="B362" s="25" t="s">
        <v>452</v>
      </c>
      <c r="C362" s="29"/>
      <c r="D362" s="29"/>
      <c r="E362" s="30"/>
      <c r="F362" s="30"/>
      <c r="G362" s="30"/>
      <c r="H362" s="30"/>
      <c r="I362" s="30"/>
    </row>
    <row r="363" spans="1:9">
      <c r="A363" s="28">
        <v>362</v>
      </c>
      <c r="B363" s="25"/>
      <c r="C363" s="29" t="s">
        <v>453</v>
      </c>
      <c r="D363" s="29"/>
      <c r="E363" s="30">
        <v>38</v>
      </c>
      <c r="F363" s="30"/>
      <c r="G363" s="30"/>
      <c r="H363" s="30">
        <v>16</v>
      </c>
      <c r="I363" s="30">
        <v>1</v>
      </c>
    </row>
    <row r="364" spans="1:9">
      <c r="A364" s="28">
        <v>363</v>
      </c>
      <c r="B364" s="25"/>
      <c r="C364" s="29" t="s">
        <v>454</v>
      </c>
      <c r="D364" s="29"/>
      <c r="E364" s="30">
        <v>28</v>
      </c>
      <c r="F364" s="30"/>
      <c r="G364" s="30"/>
      <c r="H364" s="30">
        <v>5</v>
      </c>
      <c r="I364" s="30">
        <v>21</v>
      </c>
    </row>
    <row r="365" spans="1:9">
      <c r="A365" s="28">
        <v>364</v>
      </c>
      <c r="B365" s="25"/>
      <c r="C365" s="29" t="s">
        <v>455</v>
      </c>
      <c r="D365" s="29"/>
      <c r="E365" s="30">
        <v>30</v>
      </c>
      <c r="F365" s="30"/>
      <c r="G365" s="30"/>
      <c r="H365" s="30">
        <v>6</v>
      </c>
      <c r="I365" s="30">
        <v>15</v>
      </c>
    </row>
    <row r="366" spans="1:9">
      <c r="A366" s="28">
        <v>365</v>
      </c>
      <c r="B366" s="25"/>
      <c r="C366" s="29" t="s">
        <v>456</v>
      </c>
      <c r="D366" s="29"/>
      <c r="E366" s="30">
        <v>20</v>
      </c>
      <c r="F366" s="30"/>
      <c r="G366" s="30"/>
      <c r="H366" s="30">
        <v>6</v>
      </c>
      <c r="I366" s="30">
        <v>7</v>
      </c>
    </row>
    <row r="367" spans="1:9">
      <c r="A367" s="28">
        <v>366</v>
      </c>
      <c r="B367" s="25"/>
      <c r="C367" s="29" t="s">
        <v>457</v>
      </c>
      <c r="D367" s="29"/>
      <c r="E367" s="30">
        <v>69</v>
      </c>
      <c r="F367" s="30"/>
      <c r="G367" s="30"/>
      <c r="H367" s="30">
        <v>16</v>
      </c>
      <c r="I367" s="30">
        <v>112</v>
      </c>
    </row>
    <row r="368" spans="1:9">
      <c r="A368" s="28">
        <v>367</v>
      </c>
      <c r="B368" s="25"/>
      <c r="C368" s="29" t="s">
        <v>458</v>
      </c>
      <c r="D368" s="29"/>
      <c r="E368" s="30">
        <v>65</v>
      </c>
      <c r="F368" s="30"/>
      <c r="G368" s="30"/>
      <c r="H368" s="30">
        <v>18</v>
      </c>
      <c r="I368" s="30">
        <v>70</v>
      </c>
    </row>
    <row r="369" spans="1:9">
      <c r="A369" s="28">
        <v>368</v>
      </c>
      <c r="B369" s="25"/>
      <c r="C369" s="29" t="s">
        <v>459</v>
      </c>
      <c r="D369" s="29"/>
      <c r="E369" s="30">
        <v>41</v>
      </c>
      <c r="F369" s="30"/>
      <c r="G369" s="30"/>
      <c r="H369" s="30">
        <v>15</v>
      </c>
      <c r="I369" s="30">
        <v>30</v>
      </c>
    </row>
    <row r="370" spans="1:9">
      <c r="A370" s="28">
        <v>369</v>
      </c>
      <c r="B370" s="25"/>
      <c r="C370" s="29" t="s">
        <v>460</v>
      </c>
      <c r="D370" s="29"/>
      <c r="E370" s="30">
        <v>22</v>
      </c>
      <c r="F370" s="30"/>
      <c r="G370" s="30"/>
      <c r="H370" s="30">
        <v>6</v>
      </c>
      <c r="I370" s="30">
        <v>8</v>
      </c>
    </row>
    <row r="371" spans="1:9">
      <c r="A371" s="28">
        <v>370</v>
      </c>
      <c r="B371" s="25"/>
      <c r="C371" s="29" t="s">
        <v>461</v>
      </c>
      <c r="D371" s="29"/>
      <c r="E371" s="30">
        <v>25</v>
      </c>
      <c r="F371" s="30"/>
      <c r="G371" s="30"/>
      <c r="H371" s="30">
        <v>8</v>
      </c>
      <c r="I371" s="30">
        <v>5</v>
      </c>
    </row>
    <row r="372" spans="1:9">
      <c r="A372" s="28">
        <v>371</v>
      </c>
      <c r="B372" s="25"/>
      <c r="C372" s="29" t="s">
        <v>462</v>
      </c>
      <c r="D372" s="29"/>
      <c r="E372" s="30">
        <v>25</v>
      </c>
      <c r="F372" s="30"/>
      <c r="G372" s="30"/>
      <c r="H372" s="30">
        <v>16</v>
      </c>
      <c r="I372" s="30">
        <v>29</v>
      </c>
    </row>
    <row r="373" spans="1:9">
      <c r="A373" s="28">
        <v>372</v>
      </c>
      <c r="B373" s="25"/>
      <c r="C373" s="29" t="s">
        <v>463</v>
      </c>
      <c r="D373" s="29"/>
      <c r="E373" s="30">
        <v>22</v>
      </c>
      <c r="F373" s="30"/>
      <c r="G373" s="30"/>
      <c r="H373" s="30">
        <v>6</v>
      </c>
      <c r="I373" s="30">
        <v>3</v>
      </c>
    </row>
    <row r="374" spans="1:9">
      <c r="A374" s="28">
        <v>373</v>
      </c>
      <c r="B374" s="25"/>
      <c r="C374" s="29" t="s">
        <v>464</v>
      </c>
      <c r="D374" s="29"/>
      <c r="E374" s="30">
        <v>26</v>
      </c>
      <c r="F374" s="30"/>
      <c r="G374" s="30"/>
      <c r="H374" s="30">
        <v>9</v>
      </c>
      <c r="I374" s="30"/>
    </row>
    <row r="375" spans="1:9">
      <c r="A375" s="28">
        <v>374</v>
      </c>
      <c r="B375" s="25"/>
      <c r="C375" s="29" t="s">
        <v>465</v>
      </c>
      <c r="D375" s="29"/>
      <c r="E375" s="30">
        <v>51</v>
      </c>
      <c r="F375" s="30"/>
      <c r="G375" s="30"/>
      <c r="H375" s="30">
        <v>16</v>
      </c>
      <c r="I375" s="30">
        <v>50</v>
      </c>
    </row>
    <row r="376" spans="1:9">
      <c r="A376" s="28">
        <v>375</v>
      </c>
      <c r="B376" s="25"/>
      <c r="C376" s="29" t="s">
        <v>466</v>
      </c>
      <c r="D376" s="29"/>
      <c r="E376" s="30">
        <v>24</v>
      </c>
      <c r="F376" s="30"/>
      <c r="G376" s="30"/>
      <c r="H376" s="30">
        <v>6</v>
      </c>
      <c r="I376" s="30">
        <v>5</v>
      </c>
    </row>
    <row r="377" spans="1:9">
      <c r="A377" s="28">
        <v>376</v>
      </c>
      <c r="B377" s="25"/>
      <c r="C377" s="29" t="s">
        <v>467</v>
      </c>
      <c r="D377" s="29"/>
      <c r="E377" s="30">
        <v>26</v>
      </c>
      <c r="F377" s="30"/>
      <c r="G377" s="30"/>
      <c r="H377" s="30">
        <v>3</v>
      </c>
      <c r="I377" s="30">
        <v>3</v>
      </c>
    </row>
    <row r="378" spans="1:9">
      <c r="A378" s="28">
        <v>377</v>
      </c>
      <c r="B378" s="25"/>
      <c r="C378" s="29" t="s">
        <v>468</v>
      </c>
      <c r="D378" s="29"/>
      <c r="E378" s="30">
        <v>19</v>
      </c>
      <c r="F378" s="30"/>
      <c r="G378" s="30"/>
      <c r="H378" s="30"/>
      <c r="I378" s="30">
        <v>5</v>
      </c>
    </row>
    <row r="379" spans="1:9">
      <c r="A379" s="28">
        <v>378</v>
      </c>
      <c r="B379" s="25"/>
      <c r="C379" s="29" t="s">
        <v>469</v>
      </c>
      <c r="D379" s="29"/>
      <c r="E379" s="30">
        <v>33</v>
      </c>
      <c r="F379" s="30"/>
      <c r="G379" s="30"/>
      <c r="H379" s="30">
        <v>6</v>
      </c>
      <c r="I379" s="30">
        <v>32</v>
      </c>
    </row>
    <row r="380" spans="1:9">
      <c r="A380" s="28">
        <v>379</v>
      </c>
      <c r="B380" s="25"/>
      <c r="C380" s="29" t="s">
        <v>470</v>
      </c>
      <c r="D380" s="29"/>
      <c r="E380" s="30">
        <v>35</v>
      </c>
      <c r="F380" s="30"/>
      <c r="G380" s="30"/>
      <c r="H380" s="30">
        <v>9</v>
      </c>
      <c r="I380" s="30">
        <v>50</v>
      </c>
    </row>
    <row r="381" spans="1:9">
      <c r="A381" s="28">
        <v>380</v>
      </c>
      <c r="B381" s="25"/>
      <c r="C381" s="29" t="s">
        <v>471</v>
      </c>
      <c r="D381" s="29"/>
      <c r="E381" s="30">
        <v>50</v>
      </c>
      <c r="F381" s="30">
        <v>1</v>
      </c>
      <c r="G381" s="30"/>
      <c r="H381" s="30">
        <v>12</v>
      </c>
      <c r="I381" s="30">
        <v>60</v>
      </c>
    </row>
    <row r="382" spans="1:9">
      <c r="A382" s="28">
        <v>381</v>
      </c>
      <c r="B382" s="25"/>
      <c r="C382" s="29" t="s">
        <v>472</v>
      </c>
      <c r="D382" s="29"/>
      <c r="E382" s="30">
        <v>21</v>
      </c>
      <c r="F382" s="30">
        <v>1</v>
      </c>
      <c r="G382" s="30"/>
      <c r="H382" s="30">
        <v>7</v>
      </c>
      <c r="I382" s="30">
        <v>22</v>
      </c>
    </row>
    <row r="383" spans="1:9">
      <c r="A383" s="28">
        <v>382</v>
      </c>
      <c r="B383" s="25"/>
      <c r="C383" s="29" t="s">
        <v>473</v>
      </c>
      <c r="D383" s="29"/>
      <c r="E383" s="30">
        <v>24</v>
      </c>
      <c r="F383" s="30">
        <v>2</v>
      </c>
      <c r="G383" s="30"/>
      <c r="H383" s="30">
        <v>6</v>
      </c>
      <c r="I383" s="30">
        <v>12</v>
      </c>
    </row>
    <row r="384" spans="1:9">
      <c r="A384" s="28">
        <v>383</v>
      </c>
      <c r="B384" s="25"/>
      <c r="C384" s="29" t="s">
        <v>474</v>
      </c>
      <c r="D384" s="29"/>
      <c r="E384" s="30">
        <v>21</v>
      </c>
      <c r="F384" s="30">
        <v>4</v>
      </c>
      <c r="G384" s="30"/>
      <c r="H384" s="30">
        <v>7</v>
      </c>
      <c r="I384" s="30">
        <v>43</v>
      </c>
    </row>
    <row r="385" spans="1:9" ht="25.5">
      <c r="A385" s="28">
        <v>384</v>
      </c>
      <c r="B385" s="25"/>
      <c r="C385" s="29" t="s">
        <v>475</v>
      </c>
      <c r="D385" s="29"/>
      <c r="E385" s="30">
        <v>708</v>
      </c>
      <c r="F385" s="30">
        <v>6</v>
      </c>
      <c r="G385" s="30"/>
      <c r="H385" s="30"/>
      <c r="I385" s="30"/>
    </row>
    <row r="386" spans="1:9">
      <c r="A386" s="28">
        <v>385</v>
      </c>
      <c r="B386" s="25"/>
      <c r="C386" s="29" t="s">
        <v>476</v>
      </c>
      <c r="D386" s="29"/>
      <c r="E386" s="30">
        <v>27</v>
      </c>
      <c r="F386" s="30">
        <v>2</v>
      </c>
      <c r="G386" s="30"/>
      <c r="H386" s="30">
        <v>4</v>
      </c>
      <c r="I386" s="30">
        <v>37</v>
      </c>
    </row>
    <row r="387" spans="1:9" ht="25.5">
      <c r="A387" s="28">
        <v>386</v>
      </c>
      <c r="B387" s="25"/>
      <c r="C387" s="29" t="s">
        <v>477</v>
      </c>
      <c r="D387" s="29"/>
      <c r="E387" s="30">
        <v>229</v>
      </c>
      <c r="F387" s="30"/>
      <c r="G387" s="30"/>
      <c r="H387" s="30">
        <v>1</v>
      </c>
      <c r="I387" s="30"/>
    </row>
    <row r="388" spans="1:9">
      <c r="A388" s="28">
        <v>387</v>
      </c>
      <c r="B388" s="25"/>
      <c r="C388" s="29" t="s">
        <v>478</v>
      </c>
      <c r="D388" s="29"/>
      <c r="E388" s="30">
        <v>38</v>
      </c>
      <c r="F388" s="30"/>
      <c r="G388" s="30"/>
      <c r="H388" s="30">
        <v>2</v>
      </c>
      <c r="I388" s="30"/>
    </row>
    <row r="389" spans="1:9">
      <c r="A389" s="28">
        <v>388</v>
      </c>
      <c r="B389" s="25" t="s">
        <v>479</v>
      </c>
      <c r="C389" s="29"/>
      <c r="D389" s="29"/>
      <c r="E389" s="30"/>
      <c r="F389" s="30"/>
      <c r="G389" s="30"/>
      <c r="H389" s="30"/>
      <c r="I389" s="30"/>
    </row>
    <row r="390" spans="1:9" ht="38.25">
      <c r="A390" s="28">
        <v>389</v>
      </c>
      <c r="B390" s="25"/>
      <c r="C390" s="29" t="s">
        <v>480</v>
      </c>
      <c r="D390" s="29"/>
      <c r="E390" s="30">
        <v>18</v>
      </c>
      <c r="F390" s="30">
        <v>1</v>
      </c>
      <c r="G390" s="30"/>
      <c r="H390" s="30">
        <v>3</v>
      </c>
      <c r="I390" s="30">
        <v>47</v>
      </c>
    </row>
    <row r="391" spans="1:9" ht="25.5">
      <c r="A391" s="28">
        <v>390</v>
      </c>
      <c r="B391" s="25"/>
      <c r="C391" s="29" t="s">
        <v>481</v>
      </c>
      <c r="D391" s="29"/>
      <c r="E391" s="30">
        <v>23</v>
      </c>
      <c r="F391" s="30"/>
      <c r="G391" s="30"/>
      <c r="H391" s="30">
        <v>4</v>
      </c>
      <c r="I391" s="30">
        <v>60</v>
      </c>
    </row>
    <row r="392" spans="1:9" ht="25.5">
      <c r="A392" s="28">
        <v>391</v>
      </c>
      <c r="B392" s="25"/>
      <c r="C392" s="29" t="s">
        <v>482</v>
      </c>
      <c r="D392" s="29"/>
      <c r="E392" s="30">
        <v>28</v>
      </c>
      <c r="F392" s="30"/>
      <c r="G392" s="30"/>
      <c r="H392" s="30">
        <v>5</v>
      </c>
      <c r="I392" s="30">
        <v>86</v>
      </c>
    </row>
    <row r="393" spans="1:9" ht="38.25">
      <c r="A393" s="28">
        <v>392</v>
      </c>
      <c r="B393" s="25"/>
      <c r="C393" s="29" t="s">
        <v>483</v>
      </c>
      <c r="D393" s="29"/>
      <c r="E393" s="30">
        <v>47</v>
      </c>
      <c r="F393" s="30"/>
      <c r="G393" s="30"/>
      <c r="H393" s="30">
        <v>7</v>
      </c>
      <c r="I393" s="30">
        <v>299</v>
      </c>
    </row>
    <row r="394" spans="1:9" ht="38.25">
      <c r="A394" s="28">
        <v>393</v>
      </c>
      <c r="B394" s="25"/>
      <c r="C394" s="29" t="s">
        <v>484</v>
      </c>
      <c r="D394" s="29"/>
      <c r="E394" s="30">
        <v>19</v>
      </c>
      <c r="F394" s="30"/>
      <c r="G394" s="30"/>
      <c r="H394" s="30">
        <v>3</v>
      </c>
      <c r="I394" s="30">
        <v>48</v>
      </c>
    </row>
    <row r="395" spans="1:9" ht="38.25">
      <c r="A395" s="28">
        <v>394</v>
      </c>
      <c r="B395" s="25"/>
      <c r="C395" s="29" t="s">
        <v>485</v>
      </c>
      <c r="D395" s="29"/>
      <c r="E395" s="30">
        <v>27</v>
      </c>
      <c r="F395" s="30">
        <v>1</v>
      </c>
      <c r="G395" s="30"/>
      <c r="H395" s="30">
        <v>4</v>
      </c>
      <c r="I395" s="30">
        <v>152</v>
      </c>
    </row>
    <row r="396" spans="1:9" ht="38.25">
      <c r="A396" s="28">
        <v>395</v>
      </c>
      <c r="B396" s="25"/>
      <c r="C396" s="29" t="s">
        <v>486</v>
      </c>
      <c r="D396" s="29"/>
      <c r="E396" s="30">
        <v>32</v>
      </c>
      <c r="F396" s="30">
        <v>1</v>
      </c>
      <c r="G396" s="30"/>
      <c r="H396" s="30">
        <v>4</v>
      </c>
      <c r="I396" s="30">
        <v>148</v>
      </c>
    </row>
    <row r="397" spans="1:9" ht="38.25">
      <c r="A397" s="28">
        <v>396</v>
      </c>
      <c r="B397" s="25"/>
      <c r="C397" s="29" t="s">
        <v>487</v>
      </c>
      <c r="D397" s="29"/>
      <c r="E397" s="30">
        <v>48</v>
      </c>
      <c r="F397" s="30"/>
      <c r="G397" s="30"/>
      <c r="H397" s="30">
        <v>5</v>
      </c>
      <c r="I397" s="30">
        <v>215</v>
      </c>
    </row>
    <row r="398" spans="1:9" ht="38.25">
      <c r="A398" s="28">
        <v>397</v>
      </c>
      <c r="B398" s="25"/>
      <c r="C398" s="29" t="s">
        <v>488</v>
      </c>
      <c r="D398" s="29"/>
      <c r="E398" s="30">
        <v>35</v>
      </c>
      <c r="F398" s="30"/>
      <c r="G398" s="30"/>
      <c r="H398" s="30">
        <v>5</v>
      </c>
      <c r="I398" s="30">
        <v>158</v>
      </c>
    </row>
    <row r="399" spans="1:9" ht="38.25">
      <c r="A399" s="28">
        <v>398</v>
      </c>
      <c r="B399" s="25"/>
      <c r="C399" s="29" t="s">
        <v>489</v>
      </c>
      <c r="D399" s="29"/>
      <c r="E399" s="30">
        <v>32</v>
      </c>
      <c r="F399" s="30">
        <v>6</v>
      </c>
      <c r="G399" s="30"/>
      <c r="H399" s="30">
        <v>4</v>
      </c>
      <c r="I399" s="30">
        <v>172</v>
      </c>
    </row>
    <row r="400" spans="1:9" ht="25.5">
      <c r="A400" s="28">
        <v>399</v>
      </c>
      <c r="B400" s="25"/>
      <c r="C400" s="29" t="s">
        <v>490</v>
      </c>
      <c r="D400" s="29"/>
      <c r="E400" s="30">
        <v>48</v>
      </c>
      <c r="F400" s="30">
        <v>2</v>
      </c>
      <c r="G400" s="30"/>
      <c r="H400" s="30"/>
      <c r="I400" s="30"/>
    </row>
    <row r="401" spans="1:9" ht="38.25">
      <c r="A401" s="28">
        <v>400</v>
      </c>
      <c r="B401" s="25"/>
      <c r="C401" s="29" t="s">
        <v>491</v>
      </c>
      <c r="D401" s="29"/>
      <c r="E401" s="30">
        <v>38</v>
      </c>
      <c r="F401" s="30">
        <v>6</v>
      </c>
      <c r="G401" s="30"/>
      <c r="H401" s="30">
        <v>3</v>
      </c>
      <c r="I401" s="30">
        <v>159</v>
      </c>
    </row>
    <row r="402" spans="1:9" ht="38.25">
      <c r="A402" s="28">
        <v>401</v>
      </c>
      <c r="B402" s="25"/>
      <c r="C402" s="29" t="s">
        <v>492</v>
      </c>
      <c r="D402" s="29"/>
      <c r="E402" s="30">
        <v>39</v>
      </c>
      <c r="F402" s="30"/>
      <c r="G402" s="30"/>
      <c r="H402" s="30">
        <v>6</v>
      </c>
      <c r="I402" s="30">
        <v>182</v>
      </c>
    </row>
    <row r="403" spans="1:9" ht="25.5">
      <c r="A403" s="28">
        <v>402</v>
      </c>
      <c r="B403" s="25"/>
      <c r="C403" s="29" t="s">
        <v>493</v>
      </c>
      <c r="D403" s="29"/>
      <c r="E403" s="30">
        <v>17</v>
      </c>
      <c r="F403" s="30"/>
      <c r="G403" s="30"/>
      <c r="H403" s="30">
        <v>3</v>
      </c>
      <c r="I403" s="30">
        <v>25</v>
      </c>
    </row>
    <row r="404" spans="1:9" ht="25.5">
      <c r="A404" s="28">
        <v>403</v>
      </c>
      <c r="B404" s="25"/>
      <c r="C404" s="29" t="s">
        <v>494</v>
      </c>
      <c r="D404" s="29"/>
      <c r="E404" s="30">
        <v>18</v>
      </c>
      <c r="F404" s="30"/>
      <c r="G404" s="30"/>
      <c r="H404" s="30">
        <v>1</v>
      </c>
      <c r="I404" s="30">
        <v>35</v>
      </c>
    </row>
    <row r="405" spans="1:9" ht="25.5">
      <c r="A405" s="28">
        <v>404</v>
      </c>
      <c r="B405" s="25"/>
      <c r="C405" s="29" t="s">
        <v>495</v>
      </c>
      <c r="D405" s="29"/>
      <c r="E405" s="30">
        <v>21</v>
      </c>
      <c r="F405" s="30">
        <v>3</v>
      </c>
      <c r="G405" s="30"/>
      <c r="H405" s="30">
        <v>3</v>
      </c>
      <c r="I405" s="30">
        <v>71</v>
      </c>
    </row>
    <row r="406" spans="1:9" ht="25.5">
      <c r="A406" s="28">
        <v>405</v>
      </c>
      <c r="B406" s="25"/>
      <c r="C406" s="29" t="s">
        <v>496</v>
      </c>
      <c r="D406" s="29"/>
      <c r="E406" s="30">
        <v>27</v>
      </c>
      <c r="F406" s="30">
        <v>3</v>
      </c>
      <c r="G406" s="30"/>
      <c r="H406" s="30">
        <v>4</v>
      </c>
      <c r="I406" s="30">
        <v>126</v>
      </c>
    </row>
    <row r="407" spans="1:9" ht="25.5">
      <c r="A407" s="28">
        <v>406</v>
      </c>
      <c r="B407" s="25"/>
      <c r="C407" s="29" t="s">
        <v>497</v>
      </c>
      <c r="D407" s="29"/>
      <c r="E407" s="30">
        <v>22</v>
      </c>
      <c r="F407" s="30">
        <f>SUM(F225:F406)</f>
        <v>180</v>
      </c>
      <c r="G407" s="30">
        <f>SUM(G225:G406)</f>
        <v>32</v>
      </c>
      <c r="H407" s="30">
        <v>5</v>
      </c>
      <c r="I407" s="30">
        <v>67</v>
      </c>
    </row>
    <row r="408" spans="1:9">
      <c r="E408" s="21">
        <f>SUM(E2:E407)</f>
        <v>35279</v>
      </c>
      <c r="F408" s="21">
        <f>SUM(F2:F407)</f>
        <v>731</v>
      </c>
      <c r="G408" s="21">
        <f>SUM(G2:G407)</f>
        <v>120</v>
      </c>
      <c r="H408" s="21">
        <f>SUM(H2:H407)</f>
        <v>3176</v>
      </c>
      <c r="I408" s="21">
        <f>SUM(I2:I407)</f>
        <v>25287</v>
      </c>
    </row>
    <row r="409" spans="1:9">
      <c r="E409" s="21" t="s">
        <v>4</v>
      </c>
      <c r="F409" s="21" t="s">
        <v>5</v>
      </c>
      <c r="G409" s="21" t="s">
        <v>6</v>
      </c>
      <c r="H409" s="21" t="s">
        <v>7</v>
      </c>
      <c r="I409" s="21" t="s">
        <v>8</v>
      </c>
    </row>
  </sheetData>
  <autoFilter ref="A1:D24"/>
  <pageMargins left="0.7" right="0.7" top="0.75" bottom="0.75" header="0.511811023622047" footer="0.511811023622047"/>
  <pageSetup paperSize="8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MJ500"/>
  <sheetViews>
    <sheetView zoomScaleNormal="100" workbookViewId="0">
      <selection sqref="A1:XFD1048576"/>
    </sheetView>
  </sheetViews>
  <sheetFormatPr defaultColWidth="9" defaultRowHeight="14.25"/>
  <cols>
    <col min="1" max="1" width="6.75" style="20" customWidth="1"/>
    <col min="2" max="2" width="22.125" style="20" customWidth="1"/>
    <col min="3" max="3" width="9.5" style="20" customWidth="1"/>
    <col min="4" max="4" width="14" style="10" customWidth="1"/>
    <col min="5" max="5" width="12.5" style="10" customWidth="1"/>
    <col min="6" max="6" width="11.375" style="10" customWidth="1"/>
    <col min="7" max="7" width="9.5" style="10" customWidth="1"/>
    <col min="8" max="8" width="9.875" style="10" customWidth="1"/>
    <col min="9" max="9" width="12.625" style="10" customWidth="1"/>
    <col min="10" max="10" width="9" style="10"/>
    <col min="11" max="11" width="11.75" style="10" customWidth="1"/>
    <col min="12" max="12" width="10.375" style="10" customWidth="1"/>
    <col min="13" max="13" width="11.625" style="10" customWidth="1"/>
    <col min="14" max="14" width="11.75" style="10" customWidth="1"/>
    <col min="15" max="15" width="38.5" style="10" customWidth="1"/>
    <col min="16" max="16" width="19" style="10" customWidth="1"/>
    <col min="17" max="1024" width="9" style="10"/>
    <col min="1025" max="16384" width="9" style="11"/>
  </cols>
  <sheetData>
    <row r="1" spans="1:1024" s="7" customFormat="1" ht="85.5" customHeight="1">
      <c r="A1" s="1" t="s">
        <v>498</v>
      </c>
      <c r="B1" s="1" t="s">
        <v>499</v>
      </c>
      <c r="C1" s="1" t="s">
        <v>500</v>
      </c>
      <c r="D1" s="2" t="s">
        <v>501</v>
      </c>
      <c r="E1" s="1" t="s">
        <v>502</v>
      </c>
      <c r="F1" s="2" t="s">
        <v>503</v>
      </c>
      <c r="G1" s="1" t="s">
        <v>504</v>
      </c>
      <c r="H1" s="1" t="s">
        <v>505</v>
      </c>
      <c r="I1" s="1" t="s">
        <v>506</v>
      </c>
      <c r="J1" s="1" t="s">
        <v>507</v>
      </c>
      <c r="K1" s="2" t="s">
        <v>508</v>
      </c>
      <c r="L1" s="2" t="s">
        <v>509</v>
      </c>
      <c r="M1" s="2" t="s">
        <v>510</v>
      </c>
      <c r="N1" s="2" t="s">
        <v>511</v>
      </c>
      <c r="O1" s="3" t="s">
        <v>3</v>
      </c>
      <c r="P1" s="2" t="s">
        <v>512</v>
      </c>
      <c r="Q1" s="4"/>
      <c r="R1" s="4"/>
      <c r="S1" s="5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  <c r="IX1" s="6"/>
      <c r="IY1" s="6"/>
      <c r="IZ1" s="6"/>
      <c r="JA1" s="6"/>
      <c r="JB1" s="6"/>
      <c r="JC1" s="6"/>
      <c r="JD1" s="6"/>
      <c r="JE1" s="6"/>
      <c r="JF1" s="6"/>
      <c r="JG1" s="6"/>
      <c r="JH1" s="6"/>
      <c r="JI1" s="6"/>
      <c r="JJ1" s="6"/>
      <c r="JK1" s="6"/>
      <c r="JL1" s="6"/>
      <c r="JM1" s="6"/>
      <c r="JN1" s="6"/>
      <c r="JO1" s="6"/>
      <c r="JP1" s="6"/>
      <c r="JQ1" s="6"/>
      <c r="JR1" s="6"/>
      <c r="JS1" s="6"/>
      <c r="JT1" s="6"/>
      <c r="JU1" s="6"/>
      <c r="JV1" s="6"/>
      <c r="JW1" s="6"/>
      <c r="JX1" s="6"/>
      <c r="JY1" s="6"/>
      <c r="JZ1" s="6"/>
      <c r="KA1" s="6"/>
      <c r="KB1" s="6"/>
      <c r="KC1" s="6"/>
      <c r="KD1" s="6"/>
      <c r="KE1" s="6"/>
      <c r="KF1" s="6"/>
      <c r="KG1" s="6"/>
      <c r="KH1" s="6"/>
      <c r="KI1" s="6"/>
      <c r="KJ1" s="6"/>
      <c r="KK1" s="6"/>
      <c r="KL1" s="6"/>
      <c r="KM1" s="6"/>
      <c r="KN1" s="6"/>
      <c r="KO1" s="6"/>
      <c r="KP1" s="6"/>
      <c r="KQ1" s="6"/>
      <c r="KR1" s="6"/>
      <c r="KS1" s="6"/>
      <c r="KT1" s="6"/>
      <c r="KU1" s="6"/>
      <c r="KV1" s="6"/>
      <c r="KW1" s="6"/>
      <c r="KX1" s="6"/>
      <c r="KY1" s="6"/>
      <c r="KZ1" s="6"/>
      <c r="LA1" s="6"/>
      <c r="LB1" s="6"/>
      <c r="LC1" s="6"/>
      <c r="LD1" s="6"/>
      <c r="LE1" s="6"/>
      <c r="LF1" s="6"/>
      <c r="LG1" s="6"/>
      <c r="LH1" s="6"/>
      <c r="LI1" s="6"/>
      <c r="LJ1" s="6"/>
      <c r="LK1" s="6"/>
      <c r="LL1" s="6"/>
      <c r="LM1" s="6"/>
      <c r="LN1" s="6"/>
      <c r="LO1" s="6"/>
      <c r="LP1" s="6"/>
      <c r="LQ1" s="6"/>
      <c r="LR1" s="6"/>
      <c r="LS1" s="6"/>
      <c r="LT1" s="6"/>
      <c r="LU1" s="6"/>
      <c r="LV1" s="6"/>
      <c r="LW1" s="6"/>
      <c r="LX1" s="6"/>
      <c r="LY1" s="6"/>
      <c r="LZ1" s="6"/>
      <c r="MA1" s="6"/>
      <c r="MB1" s="6"/>
      <c r="MC1" s="6"/>
      <c r="MD1" s="6"/>
      <c r="ME1" s="6"/>
      <c r="MF1" s="6"/>
      <c r="MG1" s="6"/>
      <c r="MH1" s="6"/>
      <c r="MI1" s="6"/>
      <c r="MJ1" s="6"/>
      <c r="MK1" s="6"/>
      <c r="ML1" s="6"/>
      <c r="MM1" s="6"/>
      <c r="MN1" s="6"/>
      <c r="MO1" s="6"/>
      <c r="MP1" s="6"/>
      <c r="MQ1" s="6"/>
      <c r="MR1" s="6"/>
      <c r="MS1" s="6"/>
      <c r="MT1" s="6"/>
      <c r="MU1" s="6"/>
      <c r="MV1" s="6"/>
      <c r="MW1" s="6"/>
      <c r="MX1" s="6"/>
      <c r="MY1" s="6"/>
      <c r="MZ1" s="6"/>
      <c r="NA1" s="6"/>
      <c r="NB1" s="6"/>
      <c r="NC1" s="6"/>
      <c r="ND1" s="6"/>
      <c r="NE1" s="6"/>
      <c r="NF1" s="6"/>
      <c r="NG1" s="6"/>
      <c r="NH1" s="6"/>
      <c r="NI1" s="6"/>
      <c r="NJ1" s="6"/>
      <c r="NK1" s="6"/>
      <c r="NL1" s="6"/>
      <c r="NM1" s="6"/>
      <c r="NN1" s="6"/>
      <c r="NO1" s="6"/>
      <c r="NP1" s="6"/>
      <c r="NQ1" s="6"/>
      <c r="NR1" s="6"/>
      <c r="NS1" s="6"/>
      <c r="NT1" s="6"/>
      <c r="NU1" s="6"/>
      <c r="NV1" s="6"/>
      <c r="NW1" s="6"/>
      <c r="NX1" s="6"/>
      <c r="NY1" s="6"/>
      <c r="NZ1" s="6"/>
      <c r="OA1" s="6"/>
      <c r="OB1" s="6"/>
      <c r="OC1" s="6"/>
      <c r="OD1" s="6"/>
      <c r="OE1" s="6"/>
      <c r="OF1" s="6"/>
      <c r="OG1" s="6"/>
      <c r="OH1" s="6"/>
      <c r="OI1" s="6"/>
      <c r="OJ1" s="6"/>
      <c r="OK1" s="6"/>
      <c r="OL1" s="6"/>
      <c r="OM1" s="6"/>
      <c r="ON1" s="6"/>
      <c r="OO1" s="6"/>
      <c r="OP1" s="6"/>
      <c r="OQ1" s="6"/>
      <c r="OR1" s="6"/>
      <c r="OS1" s="6"/>
      <c r="OT1" s="6"/>
      <c r="OU1" s="6"/>
      <c r="OV1" s="6"/>
      <c r="OW1" s="6"/>
      <c r="OX1" s="6"/>
      <c r="OY1" s="6"/>
      <c r="OZ1" s="6"/>
      <c r="PA1" s="6"/>
      <c r="PB1" s="6"/>
      <c r="PC1" s="6"/>
      <c r="PD1" s="6"/>
      <c r="PE1" s="6"/>
      <c r="PF1" s="6"/>
      <c r="PG1" s="6"/>
      <c r="PH1" s="6"/>
      <c r="PI1" s="6"/>
      <c r="PJ1" s="6"/>
      <c r="PK1" s="6"/>
      <c r="PL1" s="6"/>
      <c r="PM1" s="6"/>
      <c r="PN1" s="6"/>
      <c r="PO1" s="6"/>
      <c r="PP1" s="6"/>
      <c r="PQ1" s="6"/>
      <c r="PR1" s="6"/>
      <c r="PS1" s="6"/>
      <c r="PT1" s="6"/>
      <c r="PU1" s="6"/>
      <c r="PV1" s="6"/>
      <c r="PW1" s="6"/>
      <c r="PX1" s="6"/>
      <c r="PY1" s="6"/>
      <c r="PZ1" s="6"/>
      <c r="QA1" s="6"/>
      <c r="QB1" s="6"/>
      <c r="QC1" s="6"/>
      <c r="QD1" s="6"/>
      <c r="QE1" s="6"/>
      <c r="QF1" s="6"/>
      <c r="QG1" s="6"/>
      <c r="QH1" s="6"/>
      <c r="QI1" s="6"/>
      <c r="QJ1" s="6"/>
      <c r="QK1" s="6"/>
      <c r="QL1" s="6"/>
      <c r="QM1" s="6"/>
      <c r="QN1" s="6"/>
      <c r="QO1" s="6"/>
      <c r="QP1" s="6"/>
      <c r="QQ1" s="6"/>
      <c r="QR1" s="6"/>
      <c r="QS1" s="6"/>
      <c r="QT1" s="6"/>
      <c r="QU1" s="6"/>
      <c r="QV1" s="6"/>
      <c r="QW1" s="6"/>
      <c r="QX1" s="6"/>
      <c r="QY1" s="6"/>
      <c r="QZ1" s="6"/>
      <c r="RA1" s="6"/>
      <c r="RB1" s="6"/>
      <c r="RC1" s="6"/>
      <c r="RD1" s="6"/>
      <c r="RE1" s="6"/>
      <c r="RF1" s="6"/>
      <c r="RG1" s="6"/>
      <c r="RH1" s="6"/>
      <c r="RI1" s="6"/>
      <c r="RJ1" s="6"/>
      <c r="RK1" s="6"/>
      <c r="RL1" s="6"/>
      <c r="RM1" s="6"/>
      <c r="RN1" s="6"/>
      <c r="RO1" s="6"/>
      <c r="RP1" s="6"/>
      <c r="RQ1" s="6"/>
      <c r="RR1" s="6"/>
      <c r="RS1" s="6"/>
      <c r="RT1" s="6"/>
      <c r="RU1" s="6"/>
      <c r="RV1" s="6"/>
      <c r="RW1" s="6"/>
      <c r="RX1" s="6"/>
      <c r="RY1" s="6"/>
      <c r="RZ1" s="6"/>
      <c r="SA1" s="6"/>
      <c r="SB1" s="6"/>
      <c r="SC1" s="6"/>
      <c r="SD1" s="6"/>
      <c r="SE1" s="6"/>
      <c r="SF1" s="6"/>
      <c r="SG1" s="6"/>
      <c r="SH1" s="6"/>
      <c r="SI1" s="6"/>
      <c r="SJ1" s="6"/>
      <c r="SK1" s="6"/>
      <c r="SL1" s="6"/>
      <c r="SM1" s="6"/>
      <c r="SN1" s="6"/>
      <c r="SO1" s="6"/>
      <c r="SP1" s="6"/>
      <c r="SQ1" s="6"/>
      <c r="SR1" s="6"/>
      <c r="SS1" s="6"/>
      <c r="ST1" s="6"/>
      <c r="SU1" s="6"/>
      <c r="SV1" s="6"/>
      <c r="SW1" s="6"/>
      <c r="SX1" s="6"/>
      <c r="SY1" s="6"/>
      <c r="SZ1" s="6"/>
      <c r="TA1" s="6"/>
      <c r="TB1" s="6"/>
      <c r="TC1" s="6"/>
      <c r="TD1" s="6"/>
      <c r="TE1" s="6"/>
      <c r="TF1" s="6"/>
      <c r="TG1" s="6"/>
      <c r="TH1" s="6"/>
      <c r="TI1" s="6"/>
      <c r="TJ1" s="6"/>
      <c r="TK1" s="6"/>
      <c r="TL1" s="6"/>
      <c r="TM1" s="6"/>
      <c r="TN1" s="6"/>
      <c r="TO1" s="6"/>
      <c r="TP1" s="6"/>
      <c r="TQ1" s="6"/>
      <c r="TR1" s="6"/>
      <c r="TS1" s="6"/>
      <c r="TT1" s="6"/>
      <c r="TU1" s="6"/>
      <c r="TV1" s="6"/>
      <c r="TW1" s="6"/>
      <c r="TX1" s="6"/>
      <c r="TY1" s="6"/>
      <c r="TZ1" s="6"/>
      <c r="UA1" s="6"/>
      <c r="UB1" s="6"/>
      <c r="UC1" s="6"/>
      <c r="UD1" s="6"/>
      <c r="UE1" s="6"/>
      <c r="UF1" s="6"/>
      <c r="UG1" s="6"/>
      <c r="UH1" s="6"/>
      <c r="UI1" s="6"/>
      <c r="UJ1" s="6"/>
      <c r="UK1" s="6"/>
      <c r="UL1" s="6"/>
      <c r="UM1" s="6"/>
      <c r="UN1" s="6"/>
      <c r="UO1" s="6"/>
      <c r="UP1" s="6"/>
      <c r="UQ1" s="6"/>
      <c r="UR1" s="6"/>
      <c r="US1" s="6"/>
      <c r="UT1" s="6"/>
      <c r="UU1" s="6"/>
      <c r="UV1" s="6"/>
      <c r="UW1" s="6"/>
      <c r="UX1" s="6"/>
      <c r="UY1" s="6"/>
      <c r="UZ1" s="6"/>
      <c r="VA1" s="6"/>
      <c r="VB1" s="6"/>
      <c r="VC1" s="6"/>
      <c r="VD1" s="6"/>
      <c r="VE1" s="6"/>
      <c r="VF1" s="6"/>
      <c r="VG1" s="6"/>
      <c r="VH1" s="6"/>
      <c r="VI1" s="6"/>
      <c r="VJ1" s="6"/>
      <c r="VK1" s="6"/>
      <c r="VL1" s="6"/>
      <c r="VM1" s="6"/>
      <c r="VN1" s="6"/>
      <c r="VO1" s="6"/>
      <c r="VP1" s="6"/>
      <c r="VQ1" s="6"/>
      <c r="VR1" s="6"/>
      <c r="VS1" s="6"/>
      <c r="VT1" s="6"/>
      <c r="VU1" s="6"/>
      <c r="VV1" s="6"/>
      <c r="VW1" s="6"/>
      <c r="VX1" s="6"/>
      <c r="VY1" s="6"/>
      <c r="VZ1" s="6"/>
      <c r="WA1" s="6"/>
      <c r="WB1" s="6"/>
      <c r="WC1" s="6"/>
      <c r="WD1" s="6"/>
      <c r="WE1" s="6"/>
      <c r="WF1" s="6"/>
      <c r="WG1" s="6"/>
      <c r="WH1" s="6"/>
      <c r="WI1" s="6"/>
      <c r="WJ1" s="6"/>
      <c r="WK1" s="6"/>
      <c r="WL1" s="6"/>
      <c r="WM1" s="6"/>
      <c r="WN1" s="6"/>
      <c r="WO1" s="6"/>
      <c r="WP1" s="6"/>
      <c r="WQ1" s="6"/>
      <c r="WR1" s="6"/>
      <c r="WS1" s="6"/>
      <c r="WT1" s="6"/>
      <c r="WU1" s="6"/>
      <c r="WV1" s="6"/>
      <c r="WW1" s="6"/>
      <c r="WX1" s="6"/>
      <c r="WY1" s="6"/>
      <c r="WZ1" s="6"/>
      <c r="XA1" s="6"/>
      <c r="XB1" s="6"/>
      <c r="XC1" s="6"/>
      <c r="XD1" s="6"/>
      <c r="XE1" s="6"/>
      <c r="XF1" s="6"/>
      <c r="XG1" s="6"/>
      <c r="XH1" s="6"/>
      <c r="XI1" s="6"/>
      <c r="XJ1" s="6"/>
      <c r="XK1" s="6"/>
      <c r="XL1" s="6"/>
      <c r="XM1" s="6"/>
      <c r="XN1" s="6"/>
      <c r="XO1" s="6"/>
      <c r="XP1" s="6"/>
      <c r="XQ1" s="6"/>
      <c r="XR1" s="6"/>
      <c r="XS1" s="6"/>
      <c r="XT1" s="6"/>
      <c r="XU1" s="6"/>
      <c r="XV1" s="6"/>
      <c r="XW1" s="6"/>
      <c r="XX1" s="6"/>
      <c r="XY1" s="6"/>
      <c r="XZ1" s="6"/>
      <c r="YA1" s="6"/>
      <c r="YB1" s="6"/>
      <c r="YC1" s="6"/>
      <c r="YD1" s="6"/>
      <c r="YE1" s="6"/>
      <c r="YF1" s="6"/>
      <c r="YG1" s="6"/>
      <c r="YH1" s="6"/>
      <c r="YI1" s="6"/>
      <c r="YJ1" s="6"/>
      <c r="YK1" s="6"/>
      <c r="YL1" s="6"/>
      <c r="YM1" s="6"/>
      <c r="YN1" s="6"/>
      <c r="YO1" s="6"/>
      <c r="YP1" s="6"/>
      <c r="YQ1" s="6"/>
      <c r="YR1" s="6"/>
      <c r="YS1" s="6"/>
      <c r="YT1" s="6"/>
      <c r="YU1" s="6"/>
      <c r="YV1" s="6"/>
      <c r="YW1" s="6"/>
      <c r="YX1" s="6"/>
      <c r="YY1" s="6"/>
      <c r="YZ1" s="6"/>
      <c r="ZA1" s="6"/>
      <c r="ZB1" s="6"/>
      <c r="ZC1" s="6"/>
      <c r="ZD1" s="6"/>
      <c r="ZE1" s="6"/>
      <c r="ZF1" s="6"/>
      <c r="ZG1" s="6"/>
      <c r="ZH1" s="6"/>
      <c r="ZI1" s="6"/>
      <c r="ZJ1" s="6"/>
      <c r="ZK1" s="6"/>
      <c r="ZL1" s="6"/>
      <c r="ZM1" s="6"/>
      <c r="ZN1" s="6"/>
      <c r="ZO1" s="6"/>
      <c r="ZP1" s="6"/>
      <c r="ZQ1" s="6"/>
      <c r="ZR1" s="6"/>
      <c r="ZS1" s="6"/>
      <c r="ZT1" s="6"/>
      <c r="ZU1" s="6"/>
      <c r="ZV1" s="6"/>
      <c r="ZW1" s="6"/>
      <c r="ZX1" s="6"/>
      <c r="ZY1" s="6"/>
      <c r="ZZ1" s="6"/>
      <c r="AAA1" s="6"/>
      <c r="AAB1" s="6"/>
      <c r="AAC1" s="6"/>
      <c r="AAD1" s="6"/>
      <c r="AAE1" s="6"/>
      <c r="AAF1" s="6"/>
      <c r="AAG1" s="6"/>
      <c r="AAH1" s="6"/>
      <c r="AAI1" s="6"/>
      <c r="AAJ1" s="6"/>
      <c r="AAK1" s="6"/>
      <c r="AAL1" s="6"/>
      <c r="AAM1" s="6"/>
      <c r="AAN1" s="6"/>
      <c r="AAO1" s="6"/>
      <c r="AAP1" s="6"/>
      <c r="AAQ1" s="6"/>
      <c r="AAR1" s="6"/>
      <c r="AAS1" s="6"/>
      <c r="AAT1" s="6"/>
      <c r="AAU1" s="6"/>
      <c r="AAV1" s="6"/>
      <c r="AAW1" s="6"/>
      <c r="AAX1" s="6"/>
      <c r="AAY1" s="6"/>
      <c r="AAZ1" s="6"/>
      <c r="ABA1" s="6"/>
      <c r="ABB1" s="6"/>
      <c r="ABC1" s="6"/>
      <c r="ABD1" s="6"/>
      <c r="ABE1" s="6"/>
      <c r="ABF1" s="6"/>
      <c r="ABG1" s="6"/>
      <c r="ABH1" s="6"/>
      <c r="ABI1" s="6"/>
      <c r="ABJ1" s="6"/>
      <c r="ABK1" s="6"/>
      <c r="ABL1" s="6"/>
      <c r="ABM1" s="6"/>
      <c r="ABN1" s="6"/>
      <c r="ABO1" s="6"/>
      <c r="ABP1" s="6"/>
      <c r="ABQ1" s="6"/>
      <c r="ABR1" s="6"/>
      <c r="ABS1" s="6"/>
      <c r="ABT1" s="6"/>
      <c r="ABU1" s="6"/>
      <c r="ABV1" s="6"/>
      <c r="ABW1" s="6"/>
      <c r="ABX1" s="6"/>
      <c r="ABY1" s="6"/>
      <c r="ABZ1" s="6"/>
      <c r="ACA1" s="6"/>
      <c r="ACB1" s="6"/>
      <c r="ACC1" s="6"/>
      <c r="ACD1" s="6"/>
      <c r="ACE1" s="6"/>
      <c r="ACF1" s="6"/>
      <c r="ACG1" s="6"/>
      <c r="ACH1" s="6"/>
      <c r="ACI1" s="6"/>
      <c r="ACJ1" s="6"/>
      <c r="ACK1" s="6"/>
      <c r="ACL1" s="6"/>
      <c r="ACM1" s="6"/>
      <c r="ACN1" s="6"/>
      <c r="ACO1" s="6"/>
      <c r="ACP1" s="6"/>
      <c r="ACQ1" s="6"/>
      <c r="ACR1" s="6"/>
      <c r="ACS1" s="6"/>
      <c r="ACT1" s="6"/>
      <c r="ACU1" s="6"/>
      <c r="ACV1" s="6"/>
      <c r="ACW1" s="6"/>
      <c r="ACX1" s="6"/>
      <c r="ACY1" s="6"/>
      <c r="ACZ1" s="6"/>
      <c r="ADA1" s="6"/>
      <c r="ADB1" s="6"/>
      <c r="ADC1" s="6"/>
      <c r="ADD1" s="6"/>
      <c r="ADE1" s="6"/>
      <c r="ADF1" s="6"/>
      <c r="ADG1" s="6"/>
      <c r="ADH1" s="6"/>
      <c r="ADI1" s="6"/>
      <c r="ADJ1" s="6"/>
      <c r="ADK1" s="6"/>
      <c r="ADL1" s="6"/>
      <c r="ADM1" s="6"/>
      <c r="ADN1" s="6"/>
      <c r="ADO1" s="6"/>
      <c r="ADP1" s="6"/>
      <c r="ADQ1" s="6"/>
      <c r="ADR1" s="6"/>
      <c r="ADS1" s="6"/>
      <c r="ADT1" s="6"/>
      <c r="ADU1" s="6"/>
      <c r="ADV1" s="6"/>
      <c r="ADW1" s="6"/>
      <c r="ADX1" s="6"/>
      <c r="ADY1" s="6"/>
      <c r="ADZ1" s="6"/>
      <c r="AEA1" s="6"/>
      <c r="AEB1" s="6"/>
      <c r="AEC1" s="6"/>
      <c r="AED1" s="6"/>
      <c r="AEE1" s="6"/>
      <c r="AEF1" s="6"/>
      <c r="AEG1" s="6"/>
      <c r="AEH1" s="6"/>
      <c r="AEI1" s="6"/>
      <c r="AEJ1" s="6"/>
      <c r="AEK1" s="6"/>
      <c r="AEL1" s="6"/>
      <c r="AEM1" s="6"/>
      <c r="AEN1" s="6"/>
      <c r="AEO1" s="6"/>
      <c r="AEP1" s="6"/>
      <c r="AEQ1" s="6"/>
      <c r="AER1" s="6"/>
      <c r="AES1" s="6"/>
      <c r="AET1" s="6"/>
      <c r="AEU1" s="6"/>
      <c r="AEV1" s="6"/>
      <c r="AEW1" s="6"/>
      <c r="AEX1" s="6"/>
      <c r="AEY1" s="6"/>
      <c r="AEZ1" s="6"/>
      <c r="AFA1" s="6"/>
      <c r="AFB1" s="6"/>
      <c r="AFC1" s="6"/>
      <c r="AFD1" s="6"/>
      <c r="AFE1" s="6"/>
      <c r="AFF1" s="6"/>
      <c r="AFG1" s="6"/>
      <c r="AFH1" s="6"/>
      <c r="AFI1" s="6"/>
      <c r="AFJ1" s="6"/>
      <c r="AFK1" s="6"/>
      <c r="AFL1" s="6"/>
      <c r="AFM1" s="6"/>
      <c r="AFN1" s="6"/>
      <c r="AFO1" s="6"/>
      <c r="AFP1" s="6"/>
      <c r="AFQ1" s="6"/>
      <c r="AFR1" s="6"/>
      <c r="AFS1" s="6"/>
      <c r="AFT1" s="6"/>
      <c r="AFU1" s="6"/>
      <c r="AFV1" s="6"/>
      <c r="AFW1" s="6"/>
      <c r="AFX1" s="6"/>
      <c r="AFY1" s="6"/>
      <c r="AFZ1" s="6"/>
      <c r="AGA1" s="6"/>
      <c r="AGB1" s="6"/>
      <c r="AGC1" s="6"/>
      <c r="AGD1" s="6"/>
      <c r="AGE1" s="6"/>
      <c r="AGF1" s="6"/>
      <c r="AGG1" s="6"/>
      <c r="AGH1" s="6"/>
      <c r="AGI1" s="6"/>
      <c r="AGJ1" s="6"/>
      <c r="AGK1" s="6"/>
      <c r="AGL1" s="6"/>
      <c r="AGM1" s="6"/>
      <c r="AGN1" s="6"/>
      <c r="AGO1" s="6"/>
      <c r="AGP1" s="6"/>
      <c r="AGQ1" s="6"/>
      <c r="AGR1" s="6"/>
      <c r="AGS1" s="6"/>
      <c r="AGT1" s="6"/>
      <c r="AGU1" s="6"/>
      <c r="AGV1" s="6"/>
      <c r="AGW1" s="6"/>
      <c r="AGX1" s="6"/>
      <c r="AGY1" s="6"/>
      <c r="AGZ1" s="6"/>
      <c r="AHA1" s="6"/>
      <c r="AHB1" s="6"/>
      <c r="AHC1" s="6"/>
      <c r="AHD1" s="6"/>
      <c r="AHE1" s="6"/>
      <c r="AHF1" s="6"/>
      <c r="AHG1" s="6"/>
      <c r="AHH1" s="6"/>
      <c r="AHI1" s="6"/>
      <c r="AHJ1" s="6"/>
      <c r="AHK1" s="6"/>
      <c r="AHL1" s="6"/>
      <c r="AHM1" s="6"/>
      <c r="AHN1" s="6"/>
      <c r="AHO1" s="6"/>
      <c r="AHP1" s="6"/>
      <c r="AHQ1" s="6"/>
      <c r="AHR1" s="6"/>
      <c r="AHS1" s="6"/>
      <c r="AHT1" s="6"/>
      <c r="AHU1" s="6"/>
      <c r="AHV1" s="6"/>
      <c r="AHW1" s="6"/>
      <c r="AHX1" s="6"/>
      <c r="AHY1" s="6"/>
      <c r="AHZ1" s="6"/>
      <c r="AIA1" s="6"/>
      <c r="AIB1" s="6"/>
      <c r="AIC1" s="6"/>
      <c r="AID1" s="6"/>
      <c r="AIE1" s="6"/>
      <c r="AIF1" s="6"/>
      <c r="AIG1" s="6"/>
      <c r="AIH1" s="6"/>
      <c r="AII1" s="6"/>
      <c r="AIJ1" s="6"/>
      <c r="AIK1" s="6"/>
      <c r="AIL1" s="6"/>
      <c r="AIM1" s="6"/>
      <c r="AIN1" s="6"/>
      <c r="AIO1" s="6"/>
      <c r="AIP1" s="6"/>
      <c r="AIQ1" s="6"/>
      <c r="AIR1" s="6"/>
      <c r="AIS1" s="6"/>
      <c r="AIT1" s="6"/>
      <c r="AIU1" s="6"/>
      <c r="AIV1" s="6"/>
      <c r="AIW1" s="6"/>
      <c r="AIX1" s="6"/>
      <c r="AIY1" s="6"/>
      <c r="AIZ1" s="6"/>
      <c r="AJA1" s="6"/>
      <c r="AJB1" s="6"/>
      <c r="AJC1" s="6"/>
      <c r="AJD1" s="6"/>
      <c r="AJE1" s="6"/>
      <c r="AJF1" s="6"/>
      <c r="AJG1" s="6"/>
      <c r="AJH1" s="6"/>
      <c r="AJI1" s="6"/>
      <c r="AJJ1" s="6"/>
      <c r="AJK1" s="6"/>
      <c r="AJL1" s="6"/>
      <c r="AJM1" s="6"/>
      <c r="AJN1" s="6"/>
      <c r="AJO1" s="6"/>
      <c r="AJP1" s="6"/>
      <c r="AJQ1" s="6"/>
      <c r="AJR1" s="6"/>
      <c r="AJS1" s="6"/>
      <c r="AJT1" s="6"/>
      <c r="AJU1" s="6"/>
      <c r="AJV1" s="6"/>
      <c r="AJW1" s="6"/>
      <c r="AJX1" s="6"/>
      <c r="AJY1" s="6"/>
      <c r="AJZ1" s="6"/>
      <c r="AKA1" s="6"/>
      <c r="AKB1" s="6"/>
      <c r="AKC1" s="6"/>
      <c r="AKD1" s="6"/>
      <c r="AKE1" s="6"/>
      <c r="AKF1" s="6"/>
      <c r="AKG1" s="6"/>
      <c r="AKH1" s="6"/>
      <c r="AKI1" s="6"/>
      <c r="AKJ1" s="6"/>
      <c r="AKK1" s="6"/>
      <c r="AKL1" s="6"/>
      <c r="AKM1" s="6"/>
      <c r="AKN1" s="6"/>
      <c r="AKO1" s="6"/>
      <c r="AKP1" s="6"/>
      <c r="AKQ1" s="6"/>
      <c r="AKR1" s="6"/>
      <c r="AKS1" s="6"/>
      <c r="AKT1" s="6"/>
      <c r="AKU1" s="6"/>
      <c r="AKV1" s="6"/>
      <c r="AKW1" s="6"/>
      <c r="AKX1" s="6"/>
      <c r="AKY1" s="6"/>
      <c r="AKZ1" s="6"/>
      <c r="ALA1" s="6"/>
      <c r="ALB1" s="6"/>
      <c r="ALC1" s="6"/>
      <c r="ALD1" s="6"/>
      <c r="ALE1" s="6"/>
      <c r="ALF1" s="6"/>
      <c r="ALG1" s="6"/>
      <c r="ALH1" s="6"/>
      <c r="ALI1" s="6"/>
      <c r="ALJ1" s="6"/>
      <c r="ALK1" s="6"/>
      <c r="ALL1" s="6"/>
      <c r="ALM1" s="6"/>
      <c r="ALN1" s="6"/>
      <c r="ALO1" s="6"/>
      <c r="ALP1" s="6"/>
      <c r="ALQ1" s="6"/>
      <c r="ALR1" s="6"/>
      <c r="ALS1" s="6"/>
      <c r="ALT1" s="6"/>
      <c r="ALU1" s="6"/>
      <c r="ALV1" s="6"/>
      <c r="ALW1" s="6"/>
      <c r="ALX1" s="6"/>
      <c r="ALY1" s="6"/>
      <c r="ALZ1" s="6"/>
      <c r="AMA1" s="6"/>
      <c r="AMB1" s="6"/>
      <c r="AMC1" s="6"/>
      <c r="AMD1" s="6"/>
      <c r="AME1" s="6"/>
      <c r="AMF1" s="6"/>
      <c r="AMG1" s="6"/>
      <c r="AMH1" s="6"/>
      <c r="AMI1" s="6"/>
      <c r="AMJ1" s="6"/>
    </row>
    <row r="2" spans="1:1024">
      <c r="A2" s="8" t="s">
        <v>513</v>
      </c>
      <c r="B2" s="8" t="s">
        <v>514</v>
      </c>
      <c r="C2" s="8" t="s">
        <v>515</v>
      </c>
      <c r="D2" s="9">
        <v>32</v>
      </c>
      <c r="E2" s="9"/>
      <c r="F2" s="9"/>
      <c r="G2" s="9"/>
      <c r="H2" s="9"/>
      <c r="I2" s="9"/>
      <c r="J2" s="9"/>
      <c r="K2" s="9"/>
      <c r="L2" s="9"/>
      <c r="M2" s="9"/>
      <c r="N2" s="9">
        <v>1</v>
      </c>
      <c r="O2" s="9"/>
      <c r="P2" s="9"/>
    </row>
    <row r="3" spans="1:1024">
      <c r="A3" s="8" t="s">
        <v>516</v>
      </c>
      <c r="B3" s="8" t="s">
        <v>517</v>
      </c>
      <c r="C3" s="8" t="s">
        <v>515</v>
      </c>
      <c r="D3" s="9">
        <v>14</v>
      </c>
      <c r="E3" s="9"/>
      <c r="F3" s="9"/>
      <c r="G3" s="9"/>
      <c r="H3" s="9"/>
      <c r="I3" s="9"/>
      <c r="J3" s="9"/>
      <c r="K3" s="9"/>
      <c r="L3" s="9"/>
      <c r="M3" s="9"/>
      <c r="N3" s="9">
        <v>1</v>
      </c>
      <c r="O3" s="9"/>
      <c r="P3" s="9"/>
    </row>
    <row r="4" spans="1:1024">
      <c r="A4" s="8" t="s">
        <v>518</v>
      </c>
      <c r="B4" s="8" t="s">
        <v>519</v>
      </c>
      <c r="C4" s="8" t="s">
        <v>515</v>
      </c>
      <c r="D4" s="9">
        <v>82</v>
      </c>
      <c r="E4" s="9"/>
      <c r="F4" s="9"/>
      <c r="G4" s="9"/>
      <c r="H4" s="9"/>
      <c r="I4" s="9"/>
      <c r="J4" s="9"/>
      <c r="K4" s="9"/>
      <c r="L4" s="9"/>
      <c r="M4" s="9"/>
      <c r="N4" s="9">
        <v>1</v>
      </c>
      <c r="O4" s="9"/>
      <c r="P4" s="9"/>
    </row>
    <row r="5" spans="1:1024">
      <c r="A5" s="8" t="s">
        <v>520</v>
      </c>
      <c r="B5" s="8" t="s">
        <v>521</v>
      </c>
      <c r="C5" s="8" t="s">
        <v>515</v>
      </c>
      <c r="D5" s="9">
        <v>19</v>
      </c>
      <c r="E5" s="9"/>
      <c r="F5" s="9"/>
      <c r="G5" s="9"/>
      <c r="H5" s="9"/>
      <c r="I5" s="9"/>
      <c r="J5" s="9"/>
      <c r="K5" s="9"/>
      <c r="L5" s="9"/>
      <c r="M5" s="9"/>
      <c r="N5" s="9">
        <v>1</v>
      </c>
      <c r="O5" s="9"/>
      <c r="P5" s="9"/>
    </row>
    <row r="6" spans="1:1024">
      <c r="A6" s="8" t="s">
        <v>522</v>
      </c>
      <c r="B6" s="8" t="s">
        <v>523</v>
      </c>
      <c r="C6" s="8"/>
      <c r="D6" s="9"/>
      <c r="E6" s="9"/>
      <c r="F6" s="9"/>
      <c r="G6" s="9"/>
      <c r="H6" s="9"/>
      <c r="I6" s="9"/>
      <c r="J6" s="9"/>
      <c r="K6" s="9"/>
      <c r="L6" s="9"/>
      <c r="M6" s="9"/>
      <c r="N6" s="9">
        <v>5</v>
      </c>
      <c r="O6" s="9" t="s">
        <v>524</v>
      </c>
      <c r="P6" s="9"/>
    </row>
    <row r="7" spans="1:1024">
      <c r="A7" s="8" t="s">
        <v>525</v>
      </c>
      <c r="B7" s="8" t="s">
        <v>526</v>
      </c>
      <c r="C7" s="8" t="s">
        <v>515</v>
      </c>
      <c r="D7" s="9">
        <v>98</v>
      </c>
      <c r="E7" s="9"/>
      <c r="F7" s="9"/>
      <c r="G7" s="9"/>
      <c r="H7" s="9"/>
      <c r="I7" s="9"/>
      <c r="J7" s="9"/>
      <c r="K7" s="9"/>
      <c r="L7" s="9"/>
      <c r="M7" s="9"/>
      <c r="N7" s="9">
        <v>1</v>
      </c>
      <c r="O7" s="9"/>
      <c r="P7" s="9"/>
    </row>
    <row r="8" spans="1:1024">
      <c r="A8" s="8" t="s">
        <v>527</v>
      </c>
      <c r="B8" s="8" t="s">
        <v>528</v>
      </c>
      <c r="C8" s="8" t="s">
        <v>515</v>
      </c>
      <c r="D8" s="9">
        <v>24</v>
      </c>
      <c r="E8" s="9"/>
      <c r="F8" s="9"/>
      <c r="G8" s="9"/>
      <c r="H8" s="9"/>
      <c r="I8" s="9"/>
      <c r="J8" s="9"/>
      <c r="K8" s="9"/>
      <c r="L8" s="9"/>
      <c r="M8" s="9"/>
      <c r="N8" s="9">
        <v>1</v>
      </c>
      <c r="O8" s="9"/>
      <c r="P8" s="9"/>
    </row>
    <row r="9" spans="1:1024">
      <c r="A9" s="8" t="s">
        <v>529</v>
      </c>
      <c r="B9" s="8" t="s">
        <v>530</v>
      </c>
      <c r="C9" s="8" t="s">
        <v>515</v>
      </c>
      <c r="D9" s="9">
        <v>23</v>
      </c>
      <c r="E9" s="9"/>
      <c r="F9" s="9"/>
      <c r="G9" s="9"/>
      <c r="H9" s="9"/>
      <c r="I9" s="9"/>
      <c r="J9" s="9"/>
      <c r="K9" s="9"/>
      <c r="L9" s="9"/>
      <c r="M9" s="9"/>
      <c r="N9" s="9">
        <v>1</v>
      </c>
      <c r="O9" s="9"/>
      <c r="P9" s="9"/>
    </row>
    <row r="10" spans="1:1024">
      <c r="A10" s="8" t="s">
        <v>531</v>
      </c>
      <c r="B10" s="8" t="s">
        <v>532</v>
      </c>
      <c r="C10" s="8" t="s">
        <v>515</v>
      </c>
      <c r="D10" s="9">
        <v>37</v>
      </c>
      <c r="E10" s="9"/>
      <c r="F10" s="9"/>
      <c r="G10" s="9"/>
      <c r="H10" s="9"/>
      <c r="I10" s="9"/>
      <c r="J10" s="9"/>
      <c r="K10" s="9"/>
      <c r="L10" s="9"/>
      <c r="M10" s="9"/>
      <c r="N10" s="9">
        <v>1</v>
      </c>
      <c r="O10" s="9"/>
      <c r="P10" s="9"/>
    </row>
    <row r="11" spans="1:1024">
      <c r="A11" s="8" t="s">
        <v>533</v>
      </c>
      <c r="B11" s="8" t="s">
        <v>534</v>
      </c>
      <c r="C11" s="8" t="s">
        <v>515</v>
      </c>
      <c r="D11" s="9">
        <v>57</v>
      </c>
      <c r="E11" s="9"/>
      <c r="F11" s="9"/>
      <c r="G11" s="9"/>
      <c r="H11" s="9"/>
      <c r="I11" s="9"/>
      <c r="J11" s="9"/>
      <c r="K11" s="9"/>
      <c r="L11" s="9"/>
      <c r="M11" s="9"/>
      <c r="N11" s="9">
        <v>1</v>
      </c>
      <c r="O11" s="9"/>
      <c r="P11" s="9"/>
    </row>
    <row r="12" spans="1:1024">
      <c r="A12" s="8" t="s">
        <v>535</v>
      </c>
      <c r="B12" s="8" t="s">
        <v>536</v>
      </c>
      <c r="C12" s="8" t="s">
        <v>515</v>
      </c>
      <c r="D12" s="9">
        <v>125</v>
      </c>
      <c r="E12" s="9"/>
      <c r="F12" s="9"/>
      <c r="G12" s="9"/>
      <c r="H12" s="9"/>
      <c r="I12" s="9"/>
      <c r="J12" s="9"/>
      <c r="K12" s="9"/>
      <c r="L12" s="9"/>
      <c r="M12" s="9"/>
      <c r="N12" s="9">
        <v>1</v>
      </c>
      <c r="O12" s="9"/>
      <c r="P12" s="9"/>
    </row>
    <row r="13" spans="1:1024">
      <c r="A13" s="8" t="s">
        <v>537</v>
      </c>
      <c r="B13" s="8" t="s">
        <v>538</v>
      </c>
      <c r="C13" s="8" t="s">
        <v>515</v>
      </c>
      <c r="D13" s="9">
        <v>2</v>
      </c>
      <c r="E13" s="9"/>
      <c r="F13" s="9"/>
      <c r="G13" s="9"/>
      <c r="H13" s="9"/>
      <c r="I13" s="9"/>
      <c r="J13" s="9"/>
      <c r="K13" s="9"/>
      <c r="L13" s="9"/>
      <c r="M13" s="9"/>
      <c r="N13" s="9">
        <v>2</v>
      </c>
      <c r="O13" s="9"/>
      <c r="P13" s="9"/>
    </row>
    <row r="14" spans="1:1024">
      <c r="A14" s="8" t="s">
        <v>539</v>
      </c>
      <c r="B14" s="8" t="s">
        <v>540</v>
      </c>
      <c r="C14" s="8" t="s">
        <v>515</v>
      </c>
      <c r="D14" s="9">
        <v>36</v>
      </c>
      <c r="E14" s="9"/>
      <c r="F14" s="9"/>
      <c r="G14" s="9"/>
      <c r="H14" s="9"/>
      <c r="I14" s="9"/>
      <c r="J14" s="9"/>
      <c r="K14" s="9"/>
      <c r="L14" s="9"/>
      <c r="M14" s="9"/>
      <c r="N14" s="9">
        <v>1</v>
      </c>
      <c r="O14" s="9"/>
      <c r="P14" s="9"/>
    </row>
    <row r="15" spans="1:1024">
      <c r="A15" s="8" t="s">
        <v>541</v>
      </c>
      <c r="B15" s="8" t="s">
        <v>542</v>
      </c>
      <c r="C15" s="8" t="s">
        <v>515</v>
      </c>
      <c r="D15" s="9">
        <v>29</v>
      </c>
      <c r="E15" s="9"/>
      <c r="F15" s="9"/>
      <c r="G15" s="9"/>
      <c r="H15" s="9"/>
      <c r="I15" s="9"/>
      <c r="J15" s="9"/>
      <c r="K15" s="9"/>
      <c r="L15" s="9"/>
      <c r="M15" s="9"/>
      <c r="N15" s="9">
        <v>1</v>
      </c>
      <c r="O15" s="9"/>
      <c r="P15" s="9"/>
    </row>
    <row r="16" spans="1:1024">
      <c r="A16" s="8" t="s">
        <v>543</v>
      </c>
      <c r="B16" s="8" t="s">
        <v>544</v>
      </c>
      <c r="C16" s="8" t="s">
        <v>515</v>
      </c>
      <c r="D16" s="9">
        <v>43</v>
      </c>
      <c r="E16" s="9"/>
      <c r="F16" s="9"/>
      <c r="G16" s="9"/>
      <c r="H16" s="9"/>
      <c r="I16" s="9"/>
      <c r="J16" s="9"/>
      <c r="K16" s="9"/>
      <c r="L16" s="9"/>
      <c r="M16" s="9"/>
      <c r="N16" s="9">
        <v>1</v>
      </c>
      <c r="O16" s="9"/>
      <c r="P16" s="9"/>
    </row>
    <row r="17" spans="1:16">
      <c r="A17" s="8" t="s">
        <v>545</v>
      </c>
      <c r="B17" s="8" t="s">
        <v>546</v>
      </c>
      <c r="C17" s="8" t="s">
        <v>515</v>
      </c>
      <c r="D17" s="9">
        <v>99</v>
      </c>
      <c r="E17" s="9"/>
      <c r="F17" s="9"/>
      <c r="G17" s="9"/>
      <c r="H17" s="9"/>
      <c r="I17" s="9"/>
      <c r="J17" s="9"/>
      <c r="K17" s="9"/>
      <c r="L17" s="9"/>
      <c r="M17" s="9"/>
      <c r="N17" s="9">
        <v>2</v>
      </c>
      <c r="O17" s="9"/>
      <c r="P17" s="9"/>
    </row>
    <row r="18" spans="1:16">
      <c r="A18" s="8" t="s">
        <v>547</v>
      </c>
      <c r="B18" s="8" t="s">
        <v>548</v>
      </c>
      <c r="C18" s="8" t="s">
        <v>549</v>
      </c>
      <c r="D18" s="9">
        <v>86</v>
      </c>
      <c r="E18" s="9"/>
      <c r="F18" s="9"/>
      <c r="G18" s="9"/>
      <c r="H18" s="9"/>
      <c r="I18" s="9"/>
      <c r="J18" s="9"/>
      <c r="K18" s="9"/>
      <c r="L18" s="9"/>
      <c r="M18" s="9"/>
      <c r="N18" s="9">
        <v>1</v>
      </c>
      <c r="O18" s="9"/>
      <c r="P18" s="9"/>
    </row>
    <row r="19" spans="1:16">
      <c r="A19" s="8" t="s">
        <v>550</v>
      </c>
      <c r="B19" s="8" t="s">
        <v>551</v>
      </c>
      <c r="C19" s="8" t="s">
        <v>549</v>
      </c>
      <c r="D19" s="9">
        <v>8</v>
      </c>
      <c r="E19" s="9"/>
      <c r="F19" s="9"/>
      <c r="G19" s="9"/>
      <c r="H19" s="9"/>
      <c r="I19" s="9"/>
      <c r="J19" s="9"/>
      <c r="K19" s="9"/>
      <c r="L19" s="9"/>
      <c r="M19" s="9"/>
      <c r="N19" s="9">
        <v>4</v>
      </c>
      <c r="O19" s="9"/>
      <c r="P19" s="9"/>
    </row>
    <row r="20" spans="1:16">
      <c r="A20" s="8" t="s">
        <v>552</v>
      </c>
      <c r="B20" s="8" t="s">
        <v>553</v>
      </c>
      <c r="C20" s="8" t="s">
        <v>549</v>
      </c>
      <c r="D20" s="9">
        <v>25</v>
      </c>
      <c r="E20" s="9"/>
      <c r="F20" s="9"/>
      <c r="G20" s="9"/>
      <c r="H20" s="9"/>
      <c r="I20" s="9"/>
      <c r="J20" s="9"/>
      <c r="K20" s="9"/>
      <c r="L20" s="9"/>
      <c r="M20" s="9"/>
      <c r="N20" s="9">
        <v>4</v>
      </c>
      <c r="O20" s="9"/>
      <c r="P20" s="9"/>
    </row>
    <row r="21" spans="1:16">
      <c r="A21" s="8" t="s">
        <v>554</v>
      </c>
      <c r="B21" s="8" t="s">
        <v>555</v>
      </c>
      <c r="C21" s="8"/>
      <c r="D21" s="9"/>
      <c r="E21" s="9"/>
      <c r="F21" s="9"/>
      <c r="G21" s="9"/>
      <c r="H21" s="9"/>
      <c r="I21" s="9"/>
      <c r="J21" s="9"/>
      <c r="K21" s="9"/>
      <c r="L21" s="9"/>
      <c r="M21" s="9"/>
      <c r="N21" s="9">
        <v>1</v>
      </c>
      <c r="O21" s="9" t="s">
        <v>524</v>
      </c>
      <c r="P21" s="9"/>
    </row>
    <row r="22" spans="1:16">
      <c r="A22" s="8" t="s">
        <v>556</v>
      </c>
      <c r="B22" s="8" t="s">
        <v>557</v>
      </c>
      <c r="C22" s="8" t="s">
        <v>549</v>
      </c>
      <c r="D22" s="9">
        <v>191</v>
      </c>
      <c r="E22" s="9"/>
      <c r="F22" s="9"/>
      <c r="G22" s="9"/>
      <c r="H22" s="9"/>
      <c r="I22" s="9"/>
      <c r="J22" s="9"/>
      <c r="K22" s="9"/>
      <c r="L22" s="9"/>
      <c r="M22" s="9"/>
      <c r="N22" s="9">
        <v>7</v>
      </c>
      <c r="O22" s="9"/>
      <c r="P22" s="9"/>
    </row>
    <row r="23" spans="1:16">
      <c r="A23" s="8" t="s">
        <v>558</v>
      </c>
      <c r="B23" s="8" t="s">
        <v>559</v>
      </c>
      <c r="C23" s="8" t="s">
        <v>549</v>
      </c>
      <c r="D23" s="9">
        <v>3</v>
      </c>
      <c r="E23" s="9"/>
      <c r="F23" s="9"/>
      <c r="G23" s="9"/>
      <c r="H23" s="9"/>
      <c r="I23" s="9"/>
      <c r="J23" s="9"/>
      <c r="K23" s="9"/>
      <c r="L23" s="9"/>
      <c r="M23" s="9"/>
      <c r="N23" s="9">
        <v>1</v>
      </c>
      <c r="O23" s="9"/>
      <c r="P23" s="9"/>
    </row>
    <row r="24" spans="1:16">
      <c r="A24" s="8" t="s">
        <v>560</v>
      </c>
      <c r="B24" s="8" t="s">
        <v>561</v>
      </c>
      <c r="C24" s="8" t="s">
        <v>549</v>
      </c>
      <c r="D24" s="9">
        <f>26+7+65+93+101+90+20+32+2+41+26+42+36</f>
        <v>581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 t="s">
        <v>562</v>
      </c>
      <c r="P24" s="9"/>
    </row>
    <row r="25" spans="1:16">
      <c r="A25" s="8" t="s">
        <v>563</v>
      </c>
      <c r="B25" s="8" t="s">
        <v>564</v>
      </c>
      <c r="C25" s="8" t="s">
        <v>549</v>
      </c>
      <c r="D25" s="9">
        <f>48+37+98</f>
        <v>183</v>
      </c>
      <c r="E25" s="9"/>
      <c r="F25" s="9"/>
      <c r="G25" s="9"/>
      <c r="H25" s="9"/>
      <c r="I25" s="9"/>
      <c r="J25" s="9"/>
      <c r="K25" s="9"/>
      <c r="L25" s="9"/>
      <c r="M25" s="9"/>
      <c r="N25" s="9">
        <v>4</v>
      </c>
      <c r="O25" s="9"/>
      <c r="P25" s="9"/>
    </row>
    <row r="26" spans="1:16">
      <c r="A26" s="8" t="s">
        <v>565</v>
      </c>
      <c r="B26" s="8" t="s">
        <v>566</v>
      </c>
      <c r="C26" s="8" t="s">
        <v>567</v>
      </c>
      <c r="D26" s="9">
        <f>22+23+32</f>
        <v>77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</row>
    <row r="27" spans="1:16">
      <c r="A27" s="8" t="s">
        <v>568</v>
      </c>
      <c r="B27" s="8" t="s">
        <v>569</v>
      </c>
      <c r="C27" s="8" t="s">
        <v>570</v>
      </c>
      <c r="D27" s="9">
        <f>31+52+17+40+36+38</f>
        <v>214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 t="s">
        <v>571</v>
      </c>
      <c r="P27" s="9"/>
    </row>
    <row r="28" spans="1:16">
      <c r="A28" s="8" t="s">
        <v>572</v>
      </c>
      <c r="B28" s="8" t="s">
        <v>573</v>
      </c>
      <c r="C28" s="8" t="s">
        <v>570</v>
      </c>
      <c r="D28" s="9">
        <f>9+19+19+3</f>
        <v>50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 t="s">
        <v>571</v>
      </c>
      <c r="P28" s="9"/>
    </row>
    <row r="29" spans="1:16">
      <c r="A29" s="8" t="s">
        <v>574</v>
      </c>
      <c r="B29" s="8" t="s">
        <v>575</v>
      </c>
      <c r="C29" s="8" t="s">
        <v>576</v>
      </c>
      <c r="D29" s="9">
        <v>28</v>
      </c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</row>
    <row r="30" spans="1:16">
      <c r="A30" s="8" t="s">
        <v>577</v>
      </c>
      <c r="B30" s="8" t="s">
        <v>578</v>
      </c>
      <c r="C30" s="8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 t="s">
        <v>524</v>
      </c>
      <c r="P30" s="9"/>
    </row>
    <row r="31" spans="1:16">
      <c r="A31" s="8" t="s">
        <v>579</v>
      </c>
      <c r="B31" s="8" t="s">
        <v>580</v>
      </c>
      <c r="C31" s="8" t="s">
        <v>570</v>
      </c>
      <c r="D31" s="9">
        <v>34</v>
      </c>
      <c r="E31" s="9"/>
      <c r="F31" s="9"/>
      <c r="G31" s="9"/>
      <c r="H31" s="9"/>
      <c r="I31" s="9"/>
      <c r="J31" s="9"/>
      <c r="K31" s="9"/>
      <c r="L31" s="9"/>
      <c r="M31" s="9"/>
      <c r="N31" s="9"/>
      <c r="O31" s="9" t="s">
        <v>571</v>
      </c>
      <c r="P31" s="9"/>
    </row>
    <row r="32" spans="1:16">
      <c r="A32" s="8" t="s">
        <v>581</v>
      </c>
      <c r="B32" s="8" t="s">
        <v>582</v>
      </c>
      <c r="C32" s="8" t="s">
        <v>570</v>
      </c>
      <c r="D32" s="9">
        <f>8+4+11</f>
        <v>23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 t="s">
        <v>571</v>
      </c>
      <c r="P32" s="9"/>
    </row>
    <row r="33" spans="1:16">
      <c r="A33" s="8" t="s">
        <v>583</v>
      </c>
      <c r="B33" s="8" t="s">
        <v>584</v>
      </c>
      <c r="C33" s="8" t="s">
        <v>570</v>
      </c>
      <c r="D33" s="9">
        <f>11+9+4+29+14+9+3+26+27</f>
        <v>132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</row>
    <row r="34" spans="1:16">
      <c r="A34" s="8" t="s">
        <v>585</v>
      </c>
      <c r="B34" s="8" t="s">
        <v>586</v>
      </c>
      <c r="C34" s="8" t="s">
        <v>567</v>
      </c>
      <c r="D34" s="9">
        <f>5+6+22+15+16+7+7</f>
        <v>78</v>
      </c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</row>
    <row r="35" spans="1:16">
      <c r="A35" s="8" t="s">
        <v>587</v>
      </c>
      <c r="B35" s="8" t="s">
        <v>588</v>
      </c>
      <c r="C35" s="8" t="s">
        <v>567</v>
      </c>
      <c r="D35" s="9">
        <v>10</v>
      </c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</row>
    <row r="36" spans="1:16">
      <c r="A36" s="8" t="s">
        <v>589</v>
      </c>
      <c r="B36" s="8" t="s">
        <v>590</v>
      </c>
      <c r="C36" s="8" t="s">
        <v>567</v>
      </c>
      <c r="D36" s="9">
        <f>25+19+20+29+4</f>
        <v>97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</row>
    <row r="37" spans="1:16">
      <c r="A37" s="8" t="s">
        <v>591</v>
      </c>
      <c r="B37" s="8" t="s">
        <v>592</v>
      </c>
      <c r="C37" s="8" t="s">
        <v>567</v>
      </c>
      <c r="D37" s="9">
        <f>20+11+15+55+44+23+29</f>
        <v>197</v>
      </c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</row>
    <row r="38" spans="1:16">
      <c r="A38" s="8" t="s">
        <v>593</v>
      </c>
      <c r="B38" s="8" t="s">
        <v>594</v>
      </c>
      <c r="C38" s="8" t="s">
        <v>595</v>
      </c>
      <c r="D38" s="9">
        <v>41</v>
      </c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</row>
    <row r="39" spans="1:16">
      <c r="A39" s="8" t="s">
        <v>596</v>
      </c>
      <c r="B39" s="8" t="s">
        <v>597</v>
      </c>
      <c r="C39" s="8" t="s">
        <v>598</v>
      </c>
      <c r="D39" s="9">
        <v>52</v>
      </c>
      <c r="E39" s="9">
        <v>3</v>
      </c>
      <c r="F39" s="9">
        <v>4</v>
      </c>
      <c r="G39" s="9">
        <v>0</v>
      </c>
      <c r="H39" s="9">
        <v>2</v>
      </c>
      <c r="I39" s="9">
        <v>6</v>
      </c>
      <c r="J39" s="9">
        <v>2</v>
      </c>
      <c r="K39" s="9">
        <v>1</v>
      </c>
      <c r="L39" s="9">
        <v>0</v>
      </c>
      <c r="M39" s="9">
        <v>6</v>
      </c>
      <c r="N39" s="9">
        <v>1</v>
      </c>
      <c r="O39" s="9"/>
      <c r="P39" s="9"/>
    </row>
    <row r="40" spans="1:16">
      <c r="A40" s="8" t="s">
        <v>599</v>
      </c>
      <c r="B40" s="8" t="s">
        <v>600</v>
      </c>
      <c r="C40" s="8" t="s">
        <v>598</v>
      </c>
      <c r="D40" s="9">
        <v>119</v>
      </c>
      <c r="E40" s="9">
        <v>4</v>
      </c>
      <c r="F40" s="9">
        <v>7</v>
      </c>
      <c r="G40" s="9">
        <v>0</v>
      </c>
      <c r="H40" s="9">
        <v>2</v>
      </c>
      <c r="I40" s="9">
        <v>13</v>
      </c>
      <c r="J40" s="9">
        <v>3</v>
      </c>
      <c r="K40" s="9">
        <v>1</v>
      </c>
      <c r="L40" s="9">
        <v>1</v>
      </c>
      <c r="M40" s="9">
        <v>8</v>
      </c>
      <c r="N40" s="9">
        <v>1</v>
      </c>
      <c r="O40" s="9"/>
      <c r="P40" s="9"/>
    </row>
    <row r="41" spans="1:16">
      <c r="A41" s="8" t="s">
        <v>601</v>
      </c>
      <c r="B41" s="8" t="s">
        <v>602</v>
      </c>
      <c r="C41" s="8" t="s">
        <v>598</v>
      </c>
      <c r="D41" s="9">
        <v>20</v>
      </c>
      <c r="E41" s="9">
        <v>3</v>
      </c>
      <c r="F41" s="9">
        <v>2</v>
      </c>
      <c r="G41" s="9">
        <v>0</v>
      </c>
      <c r="H41" s="9">
        <v>1</v>
      </c>
      <c r="I41" s="9">
        <v>5</v>
      </c>
      <c r="J41" s="9">
        <v>0</v>
      </c>
      <c r="K41" s="9">
        <v>1</v>
      </c>
      <c r="L41" s="9">
        <v>1</v>
      </c>
      <c r="M41" s="9">
        <v>5</v>
      </c>
      <c r="N41" s="9">
        <v>1</v>
      </c>
      <c r="O41" s="9"/>
      <c r="P41" s="9"/>
    </row>
    <row r="42" spans="1:16">
      <c r="A42" s="8" t="s">
        <v>603</v>
      </c>
      <c r="B42" s="8" t="s">
        <v>604</v>
      </c>
      <c r="C42" s="8" t="s">
        <v>598</v>
      </c>
      <c r="D42" s="9">
        <v>62</v>
      </c>
      <c r="E42" s="9">
        <v>3</v>
      </c>
      <c r="F42" s="9">
        <v>4</v>
      </c>
      <c r="G42" s="9">
        <v>0</v>
      </c>
      <c r="H42" s="9">
        <v>0</v>
      </c>
      <c r="I42" s="9">
        <v>9</v>
      </c>
      <c r="J42" s="9">
        <v>3</v>
      </c>
      <c r="K42" s="9">
        <v>1</v>
      </c>
      <c r="L42" s="9">
        <v>2</v>
      </c>
      <c r="M42" s="9">
        <v>3</v>
      </c>
      <c r="N42" s="9">
        <v>1</v>
      </c>
      <c r="O42" s="9"/>
      <c r="P42" s="9"/>
    </row>
    <row r="43" spans="1:16">
      <c r="A43" s="8" t="s">
        <v>605</v>
      </c>
      <c r="B43" s="8" t="s">
        <v>606</v>
      </c>
      <c r="C43" s="8" t="s">
        <v>607</v>
      </c>
      <c r="D43" s="9">
        <v>84</v>
      </c>
      <c r="E43" s="9">
        <v>4</v>
      </c>
      <c r="F43" s="9">
        <v>5</v>
      </c>
      <c r="G43" s="9">
        <v>2</v>
      </c>
      <c r="H43" s="9"/>
      <c r="I43" s="9">
        <v>12</v>
      </c>
      <c r="J43" s="9">
        <v>6</v>
      </c>
      <c r="K43" s="9">
        <v>1</v>
      </c>
      <c r="L43" s="9">
        <v>1</v>
      </c>
      <c r="M43" s="9">
        <v>3</v>
      </c>
      <c r="N43" s="9">
        <v>1</v>
      </c>
      <c r="O43" s="9"/>
      <c r="P43" s="9"/>
    </row>
    <row r="44" spans="1:16">
      <c r="A44" s="8" t="s">
        <v>608</v>
      </c>
      <c r="B44" s="8" t="s">
        <v>609</v>
      </c>
      <c r="C44" s="8" t="s">
        <v>607</v>
      </c>
      <c r="D44" s="9">
        <v>6</v>
      </c>
      <c r="E44" s="9">
        <v>4</v>
      </c>
      <c r="F44" s="9">
        <v>2</v>
      </c>
      <c r="G44" s="9">
        <v>5</v>
      </c>
      <c r="H44" s="9"/>
      <c r="I44" s="9">
        <v>3</v>
      </c>
      <c r="J44" s="9">
        <v>0</v>
      </c>
      <c r="K44" s="9">
        <v>1</v>
      </c>
      <c r="L44" s="9">
        <v>0</v>
      </c>
      <c r="M44" s="9">
        <v>6</v>
      </c>
      <c r="N44" s="9">
        <v>1</v>
      </c>
      <c r="O44" s="9"/>
      <c r="P44" s="9"/>
    </row>
    <row r="45" spans="1:16">
      <c r="A45" s="8" t="s">
        <v>610</v>
      </c>
      <c r="B45" s="8" t="s">
        <v>611</v>
      </c>
      <c r="C45" s="8" t="s">
        <v>598</v>
      </c>
      <c r="D45" s="9">
        <v>16</v>
      </c>
      <c r="E45" s="9">
        <v>2</v>
      </c>
      <c r="F45" s="9">
        <v>2</v>
      </c>
      <c r="G45" s="9">
        <v>0</v>
      </c>
      <c r="H45" s="9">
        <v>0</v>
      </c>
      <c r="I45" s="9">
        <v>3</v>
      </c>
      <c r="J45" s="9">
        <v>0</v>
      </c>
      <c r="K45" s="9">
        <v>1</v>
      </c>
      <c r="L45" s="9">
        <v>1</v>
      </c>
      <c r="M45" s="9">
        <v>4</v>
      </c>
      <c r="N45" s="9">
        <v>1</v>
      </c>
      <c r="O45" s="9"/>
      <c r="P45" s="9"/>
    </row>
    <row r="46" spans="1:16">
      <c r="A46" s="8" t="s">
        <v>612</v>
      </c>
      <c r="B46" s="8" t="s">
        <v>613</v>
      </c>
      <c r="C46" s="8" t="s">
        <v>598</v>
      </c>
      <c r="D46" s="9">
        <v>36</v>
      </c>
      <c r="E46" s="9">
        <v>4</v>
      </c>
      <c r="F46" s="9">
        <v>3</v>
      </c>
      <c r="G46" s="9">
        <v>2</v>
      </c>
      <c r="H46" s="9">
        <v>2</v>
      </c>
      <c r="I46" s="9">
        <v>8</v>
      </c>
      <c r="J46" s="9">
        <v>4</v>
      </c>
      <c r="K46" s="9">
        <v>1</v>
      </c>
      <c r="L46" s="9">
        <v>1</v>
      </c>
      <c r="M46" s="9">
        <v>6</v>
      </c>
      <c r="N46" s="9">
        <v>1</v>
      </c>
      <c r="O46" s="9"/>
      <c r="P46" s="9"/>
    </row>
    <row r="47" spans="1:16">
      <c r="A47" s="8" t="s">
        <v>614</v>
      </c>
      <c r="B47" s="8" t="s">
        <v>615</v>
      </c>
      <c r="C47" s="8" t="s">
        <v>616</v>
      </c>
      <c r="D47" s="9">
        <v>23</v>
      </c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</row>
    <row r="48" spans="1:16">
      <c r="A48" s="8" t="s">
        <v>617</v>
      </c>
      <c r="B48" s="8" t="s">
        <v>618</v>
      </c>
      <c r="C48" s="8" t="s">
        <v>607</v>
      </c>
      <c r="D48" s="9">
        <v>25</v>
      </c>
      <c r="E48" s="9">
        <v>3</v>
      </c>
      <c r="F48" s="9">
        <v>3</v>
      </c>
      <c r="G48" s="9">
        <v>0</v>
      </c>
      <c r="H48" s="9"/>
      <c r="I48" s="9">
        <v>5</v>
      </c>
      <c r="J48" s="9">
        <v>0</v>
      </c>
      <c r="K48" s="9">
        <v>1</v>
      </c>
      <c r="L48" s="9">
        <v>2</v>
      </c>
      <c r="M48" s="9">
        <v>4</v>
      </c>
      <c r="N48" s="9">
        <v>1</v>
      </c>
      <c r="O48" s="9"/>
      <c r="P48" s="9"/>
    </row>
    <row r="49" spans="1:16">
      <c r="A49" s="8" t="s">
        <v>619</v>
      </c>
      <c r="B49" s="8" t="s">
        <v>620</v>
      </c>
      <c r="C49" s="8" t="s">
        <v>616</v>
      </c>
      <c r="D49" s="9">
        <v>94</v>
      </c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</row>
    <row r="50" spans="1:16">
      <c r="A50" s="8" t="s">
        <v>621</v>
      </c>
      <c r="B50" s="8" t="s">
        <v>622</v>
      </c>
      <c r="C50" s="8" t="s">
        <v>616</v>
      </c>
      <c r="D50" s="9">
        <v>216</v>
      </c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</row>
    <row r="51" spans="1:16">
      <c r="A51" s="8" t="s">
        <v>623</v>
      </c>
      <c r="B51" s="8" t="s">
        <v>624</v>
      </c>
      <c r="C51" s="8" t="s">
        <v>616</v>
      </c>
      <c r="D51" s="9">
        <v>183</v>
      </c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</row>
    <row r="52" spans="1:16">
      <c r="A52" s="8" t="s">
        <v>625</v>
      </c>
      <c r="B52" s="8" t="s">
        <v>626</v>
      </c>
      <c r="C52" s="8" t="s">
        <v>515</v>
      </c>
      <c r="D52" s="9">
        <v>48</v>
      </c>
      <c r="E52" s="9"/>
      <c r="F52" s="9"/>
      <c r="G52" s="9"/>
      <c r="H52" s="9"/>
      <c r="I52" s="9"/>
      <c r="J52" s="9"/>
      <c r="K52" s="9"/>
      <c r="L52" s="9"/>
      <c r="M52" s="9"/>
      <c r="N52" s="9">
        <v>1</v>
      </c>
      <c r="O52" s="9"/>
      <c r="P52" s="9"/>
    </row>
    <row r="53" spans="1:16">
      <c r="A53" s="8" t="s">
        <v>627</v>
      </c>
      <c r="B53" s="8" t="s">
        <v>628</v>
      </c>
      <c r="C53" s="8" t="s">
        <v>515</v>
      </c>
      <c r="D53" s="9">
        <v>26</v>
      </c>
      <c r="E53" s="9"/>
      <c r="F53" s="9"/>
      <c r="G53" s="9"/>
      <c r="H53" s="9"/>
      <c r="I53" s="9"/>
      <c r="J53" s="9"/>
      <c r="K53" s="9"/>
      <c r="L53" s="9"/>
      <c r="M53" s="9"/>
      <c r="N53" s="9">
        <v>1</v>
      </c>
      <c r="O53" s="9"/>
      <c r="P53" s="9"/>
    </row>
    <row r="54" spans="1:16">
      <c r="A54" s="8" t="s">
        <v>629</v>
      </c>
      <c r="B54" s="8" t="s">
        <v>630</v>
      </c>
      <c r="C54" s="8" t="s">
        <v>515</v>
      </c>
      <c r="D54" s="9">
        <v>13</v>
      </c>
      <c r="E54" s="9"/>
      <c r="F54" s="9"/>
      <c r="G54" s="9"/>
      <c r="H54" s="9"/>
      <c r="I54" s="9"/>
      <c r="J54" s="9"/>
      <c r="K54" s="9"/>
      <c r="L54" s="9"/>
      <c r="M54" s="9"/>
      <c r="N54" s="9">
        <v>1</v>
      </c>
      <c r="O54" s="9"/>
      <c r="P54" s="9"/>
    </row>
    <row r="55" spans="1:16">
      <c r="A55" s="8" t="s">
        <v>631</v>
      </c>
      <c r="B55" s="8" t="s">
        <v>632</v>
      </c>
      <c r="C55" s="8" t="s">
        <v>515</v>
      </c>
      <c r="D55" s="9">
        <v>51</v>
      </c>
      <c r="E55" s="9"/>
      <c r="F55" s="9"/>
      <c r="G55" s="9"/>
      <c r="H55" s="9"/>
      <c r="I55" s="9"/>
      <c r="J55" s="9"/>
      <c r="K55" s="9"/>
      <c r="L55" s="9"/>
      <c r="M55" s="9"/>
      <c r="N55" s="9">
        <v>1</v>
      </c>
      <c r="O55" s="9"/>
      <c r="P55" s="9"/>
    </row>
    <row r="56" spans="1:16">
      <c r="A56" s="8" t="s">
        <v>633</v>
      </c>
      <c r="B56" s="8" t="s">
        <v>634</v>
      </c>
      <c r="C56" s="8" t="s">
        <v>635</v>
      </c>
      <c r="D56" s="9">
        <v>118</v>
      </c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</row>
    <row r="57" spans="1:16">
      <c r="A57" s="8"/>
      <c r="B57" s="8" t="s">
        <v>636</v>
      </c>
      <c r="C57" s="8" t="s">
        <v>635</v>
      </c>
      <c r="D57" s="9">
        <v>119</v>
      </c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</row>
    <row r="58" spans="1:16">
      <c r="A58" s="8" t="s">
        <v>637</v>
      </c>
      <c r="B58" s="8" t="s">
        <v>638</v>
      </c>
      <c r="C58" s="8" t="s">
        <v>616</v>
      </c>
      <c r="D58" s="9">
        <v>108</v>
      </c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</row>
    <row r="59" spans="1:16">
      <c r="A59" s="8" t="s">
        <v>639</v>
      </c>
      <c r="B59" s="8" t="s">
        <v>640</v>
      </c>
      <c r="C59" s="8"/>
      <c r="D59" s="9">
        <v>5</v>
      </c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</row>
    <row r="60" spans="1:16">
      <c r="A60" s="8" t="s">
        <v>641</v>
      </c>
      <c r="B60" s="8" t="s">
        <v>642</v>
      </c>
      <c r="C60" s="8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 t="s">
        <v>524</v>
      </c>
      <c r="P60" s="9"/>
    </row>
    <row r="61" spans="1:16">
      <c r="A61" s="8" t="s">
        <v>643</v>
      </c>
      <c r="B61" s="8" t="s">
        <v>644</v>
      </c>
      <c r="C61" s="8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 t="s">
        <v>524</v>
      </c>
      <c r="P61" s="9"/>
    </row>
    <row r="62" spans="1:16">
      <c r="A62" s="8" t="s">
        <v>645</v>
      </c>
      <c r="B62" s="8" t="s">
        <v>646</v>
      </c>
      <c r="C62" s="8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 t="s">
        <v>524</v>
      </c>
      <c r="P62" s="9"/>
    </row>
    <row r="63" spans="1:16">
      <c r="A63" s="8" t="s">
        <v>647</v>
      </c>
      <c r="B63" s="8" t="s">
        <v>648</v>
      </c>
      <c r="C63" s="8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 t="s">
        <v>524</v>
      </c>
      <c r="P63" s="9"/>
    </row>
    <row r="64" spans="1:16">
      <c r="A64" s="8" t="s">
        <v>649</v>
      </c>
      <c r="B64" s="8" t="s">
        <v>650</v>
      </c>
      <c r="C64" s="8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 t="s">
        <v>524</v>
      </c>
      <c r="P64" s="9"/>
    </row>
    <row r="65" spans="1:16">
      <c r="A65" s="8" t="s">
        <v>651</v>
      </c>
      <c r="B65" s="8" t="s">
        <v>652</v>
      </c>
      <c r="C65" s="8" t="s">
        <v>607</v>
      </c>
      <c r="D65" s="9">
        <v>6</v>
      </c>
      <c r="E65" s="9">
        <v>2</v>
      </c>
      <c r="F65" s="9">
        <v>2</v>
      </c>
      <c r="G65" s="9">
        <v>0</v>
      </c>
      <c r="H65" s="9">
        <v>0</v>
      </c>
      <c r="I65" s="9">
        <v>4</v>
      </c>
      <c r="J65" s="9">
        <v>0</v>
      </c>
      <c r="K65" s="9">
        <v>1</v>
      </c>
      <c r="L65" s="9">
        <v>2</v>
      </c>
      <c r="M65" s="9">
        <v>4</v>
      </c>
      <c r="N65" s="9">
        <v>1</v>
      </c>
      <c r="O65" s="9"/>
      <c r="P65" s="9"/>
    </row>
    <row r="66" spans="1:16">
      <c r="A66" s="8" t="s">
        <v>653</v>
      </c>
      <c r="B66" s="8" t="s">
        <v>654</v>
      </c>
      <c r="C66" s="8" t="s">
        <v>607</v>
      </c>
      <c r="D66" s="9">
        <v>23</v>
      </c>
      <c r="E66" s="9">
        <v>4</v>
      </c>
      <c r="F66" s="9">
        <v>3</v>
      </c>
      <c r="G66" s="9">
        <v>2</v>
      </c>
      <c r="H66" s="9">
        <v>0</v>
      </c>
      <c r="I66" s="9">
        <v>5</v>
      </c>
      <c r="J66" s="9">
        <v>2</v>
      </c>
      <c r="K66" s="9">
        <v>1</v>
      </c>
      <c r="L66" s="9">
        <v>2</v>
      </c>
      <c r="M66" s="9">
        <v>8</v>
      </c>
      <c r="N66" s="9">
        <v>0</v>
      </c>
      <c r="O66" s="9"/>
      <c r="P66" s="9"/>
    </row>
    <row r="67" spans="1:16">
      <c r="A67" s="8" t="s">
        <v>655</v>
      </c>
      <c r="B67" s="8" t="s">
        <v>656</v>
      </c>
      <c r="C67" s="8" t="s">
        <v>598</v>
      </c>
      <c r="D67" s="9">
        <v>20</v>
      </c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</row>
    <row r="68" spans="1:16">
      <c r="A68" s="8" t="s">
        <v>657</v>
      </c>
      <c r="B68" s="8" t="s">
        <v>658</v>
      </c>
      <c r="C68" s="8" t="s">
        <v>598</v>
      </c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</row>
    <row r="69" spans="1:16">
      <c r="A69" s="8" t="s">
        <v>659</v>
      </c>
      <c r="B69" s="8" t="s">
        <v>660</v>
      </c>
      <c r="C69" s="8" t="s">
        <v>661</v>
      </c>
      <c r="D69" s="9">
        <v>58</v>
      </c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</row>
    <row r="70" spans="1:16">
      <c r="A70" s="8" t="s">
        <v>662</v>
      </c>
      <c r="B70" s="8" t="s">
        <v>663</v>
      </c>
      <c r="C70" s="8" t="s">
        <v>661</v>
      </c>
      <c r="D70" s="9">
        <v>36</v>
      </c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</row>
    <row r="71" spans="1:16">
      <c r="A71" s="8" t="s">
        <v>664</v>
      </c>
      <c r="B71" s="8" t="s">
        <v>665</v>
      </c>
      <c r="C71" s="8" t="s">
        <v>661</v>
      </c>
      <c r="D71" s="9">
        <f>134+119</f>
        <v>253</v>
      </c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</row>
    <row r="72" spans="1:16">
      <c r="A72" s="8" t="s">
        <v>666</v>
      </c>
      <c r="B72" s="8" t="s">
        <v>667</v>
      </c>
      <c r="C72" s="8" t="s">
        <v>661</v>
      </c>
      <c r="D72" s="9">
        <v>123</v>
      </c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</row>
    <row r="73" spans="1:16">
      <c r="A73" s="8" t="s">
        <v>668</v>
      </c>
      <c r="B73" s="8" t="s">
        <v>669</v>
      </c>
      <c r="C73" s="8" t="s">
        <v>670</v>
      </c>
      <c r="D73" s="9">
        <f>26+16+26+58+80+8</f>
        <v>214</v>
      </c>
      <c r="E73" s="9">
        <v>19</v>
      </c>
      <c r="F73" s="9">
        <v>0</v>
      </c>
      <c r="G73" s="9">
        <v>0</v>
      </c>
      <c r="H73" s="9">
        <v>12</v>
      </c>
      <c r="I73" s="9" t="s">
        <v>671</v>
      </c>
      <c r="J73" s="9">
        <v>1</v>
      </c>
      <c r="K73" s="9">
        <v>0</v>
      </c>
      <c r="L73" s="9">
        <v>0</v>
      </c>
      <c r="M73" s="9">
        <v>0</v>
      </c>
      <c r="N73" s="9">
        <v>2</v>
      </c>
      <c r="O73" s="9" t="s">
        <v>571</v>
      </c>
      <c r="P73" s="9"/>
    </row>
    <row r="74" spans="1:16">
      <c r="A74" s="8" t="s">
        <v>672</v>
      </c>
      <c r="B74" s="8" t="s">
        <v>673</v>
      </c>
      <c r="C74" s="8" t="s">
        <v>670</v>
      </c>
      <c r="D74" s="9">
        <f>5+95+26+22+9+79+5+5+47</f>
        <v>293</v>
      </c>
      <c r="E74" s="9">
        <v>14</v>
      </c>
      <c r="F74" s="9">
        <v>0</v>
      </c>
      <c r="G74" s="9">
        <v>0</v>
      </c>
      <c r="H74" s="9">
        <v>8</v>
      </c>
      <c r="I74" s="9" t="s">
        <v>671</v>
      </c>
      <c r="J74" s="9">
        <v>9</v>
      </c>
      <c r="K74" s="9">
        <v>2</v>
      </c>
      <c r="L74" s="9">
        <v>0</v>
      </c>
      <c r="M74" s="9">
        <v>0</v>
      </c>
      <c r="N74" s="9">
        <v>1</v>
      </c>
      <c r="O74" s="9" t="s">
        <v>571</v>
      </c>
      <c r="P74" s="9"/>
    </row>
    <row r="75" spans="1:16">
      <c r="A75" s="8" t="s">
        <v>674</v>
      </c>
      <c r="B75" s="8" t="s">
        <v>675</v>
      </c>
      <c r="C75" s="8" t="s">
        <v>670</v>
      </c>
      <c r="D75" s="9">
        <f>18+9+32+25+13+3</f>
        <v>100</v>
      </c>
      <c r="E75" s="9">
        <v>14</v>
      </c>
      <c r="F75" s="9">
        <v>0</v>
      </c>
      <c r="G75" s="9">
        <v>0</v>
      </c>
      <c r="H75" s="9">
        <v>10</v>
      </c>
      <c r="I75" s="9">
        <v>1</v>
      </c>
      <c r="J75" s="9">
        <v>0</v>
      </c>
      <c r="K75" s="9">
        <v>4</v>
      </c>
      <c r="L75" s="9">
        <v>0</v>
      </c>
      <c r="M75" s="9">
        <v>0</v>
      </c>
      <c r="N75" s="9">
        <v>0</v>
      </c>
      <c r="O75" s="9" t="s">
        <v>571</v>
      </c>
      <c r="P75" s="9"/>
    </row>
    <row r="76" spans="1:16">
      <c r="A76" s="8" t="s">
        <v>676</v>
      </c>
      <c r="B76" s="8" t="s">
        <v>677</v>
      </c>
      <c r="C76" s="8" t="s">
        <v>670</v>
      </c>
      <c r="D76" s="9">
        <v>3</v>
      </c>
      <c r="E76" s="9">
        <v>7</v>
      </c>
      <c r="F76" s="9">
        <v>0</v>
      </c>
      <c r="G76" s="9">
        <v>0</v>
      </c>
      <c r="H76" s="9">
        <v>7</v>
      </c>
      <c r="I76" s="9">
        <v>0</v>
      </c>
      <c r="J76" s="9">
        <v>0</v>
      </c>
      <c r="K76" s="9">
        <v>2</v>
      </c>
      <c r="L76" s="9">
        <v>0</v>
      </c>
      <c r="M76" s="9">
        <v>0</v>
      </c>
      <c r="N76" s="9">
        <v>1</v>
      </c>
      <c r="O76" s="9"/>
      <c r="P76" s="9"/>
    </row>
    <row r="77" spans="1:16">
      <c r="A77" s="8" t="s">
        <v>678</v>
      </c>
      <c r="B77" s="8" t="s">
        <v>679</v>
      </c>
      <c r="C77" s="8" t="s">
        <v>670</v>
      </c>
      <c r="D77" s="9">
        <f>77+12+3</f>
        <v>92</v>
      </c>
      <c r="E77" s="9">
        <v>10</v>
      </c>
      <c r="F77" s="9">
        <v>0</v>
      </c>
      <c r="G77" s="9">
        <v>0</v>
      </c>
      <c r="H77" s="9">
        <v>4</v>
      </c>
      <c r="I77" s="9">
        <v>1</v>
      </c>
      <c r="J77" s="9">
        <v>5</v>
      </c>
      <c r="K77" s="9">
        <v>0</v>
      </c>
      <c r="L77" s="9">
        <v>0</v>
      </c>
      <c r="M77" s="9">
        <v>2</v>
      </c>
      <c r="N77" s="9">
        <v>1</v>
      </c>
      <c r="O77" s="9" t="s">
        <v>571</v>
      </c>
      <c r="P77" s="9"/>
    </row>
    <row r="78" spans="1:16">
      <c r="A78" s="8" t="s">
        <v>680</v>
      </c>
      <c r="B78" s="8" t="s">
        <v>681</v>
      </c>
      <c r="C78" s="8" t="s">
        <v>549</v>
      </c>
      <c r="D78" s="9">
        <v>59</v>
      </c>
      <c r="E78" s="9"/>
      <c r="F78" s="9"/>
      <c r="G78" s="9"/>
      <c r="H78" s="9"/>
      <c r="I78" s="9"/>
      <c r="J78" s="9"/>
      <c r="K78" s="9"/>
      <c r="L78" s="9"/>
      <c r="M78" s="9"/>
      <c r="N78" s="9">
        <v>1</v>
      </c>
      <c r="O78" s="9"/>
      <c r="P78" s="9"/>
    </row>
    <row r="79" spans="1:16">
      <c r="A79" s="8" t="s">
        <v>682</v>
      </c>
      <c r="B79" s="8" t="s">
        <v>683</v>
      </c>
      <c r="C79" s="8" t="s">
        <v>549</v>
      </c>
      <c r="D79" s="9">
        <v>68</v>
      </c>
      <c r="E79" s="9"/>
      <c r="F79" s="9"/>
      <c r="G79" s="9"/>
      <c r="H79" s="9"/>
      <c r="I79" s="9"/>
      <c r="J79" s="9"/>
      <c r="K79" s="9"/>
      <c r="L79" s="9"/>
      <c r="M79" s="9"/>
      <c r="N79" s="9">
        <v>1</v>
      </c>
      <c r="O79" s="9"/>
      <c r="P79" s="9"/>
    </row>
    <row r="80" spans="1:16">
      <c r="A80" s="8" t="s">
        <v>684</v>
      </c>
      <c r="B80" s="8" t="s">
        <v>685</v>
      </c>
      <c r="C80" s="8" t="s">
        <v>549</v>
      </c>
      <c r="D80" s="9">
        <v>63</v>
      </c>
      <c r="E80" s="9"/>
      <c r="F80" s="9"/>
      <c r="G80" s="9"/>
      <c r="H80" s="9"/>
      <c r="I80" s="9"/>
      <c r="J80" s="9"/>
      <c r="K80" s="9"/>
      <c r="L80" s="9"/>
      <c r="M80" s="9"/>
      <c r="N80" s="9"/>
      <c r="O80" s="9" t="s">
        <v>686</v>
      </c>
      <c r="P80" s="9"/>
    </row>
    <row r="81" spans="1:16">
      <c r="A81" s="8" t="s">
        <v>687</v>
      </c>
      <c r="B81" s="8" t="s">
        <v>688</v>
      </c>
      <c r="C81" s="8" t="s">
        <v>689</v>
      </c>
      <c r="D81" s="9">
        <f>64+32+11+5+17</f>
        <v>129</v>
      </c>
      <c r="E81" s="9"/>
      <c r="F81" s="9"/>
      <c r="G81" s="9"/>
      <c r="H81" s="9"/>
      <c r="I81" s="9"/>
      <c r="J81" s="9"/>
      <c r="K81" s="9"/>
      <c r="L81" s="9"/>
      <c r="M81" s="9"/>
      <c r="N81" s="9"/>
      <c r="O81" s="9" t="s">
        <v>686</v>
      </c>
      <c r="P81" s="9"/>
    </row>
    <row r="82" spans="1:16">
      <c r="A82" s="8" t="s">
        <v>690</v>
      </c>
      <c r="B82" s="8" t="s">
        <v>691</v>
      </c>
      <c r="C82" s="8" t="s">
        <v>689</v>
      </c>
      <c r="D82" s="9">
        <f>118+119+19+4+55+9+19</f>
        <v>343</v>
      </c>
      <c r="E82" s="9"/>
      <c r="F82" s="9"/>
      <c r="G82" s="9"/>
      <c r="H82" s="9"/>
      <c r="I82" s="9"/>
      <c r="J82" s="9"/>
      <c r="K82" s="9"/>
      <c r="L82" s="9"/>
      <c r="M82" s="9"/>
      <c r="N82" s="9"/>
      <c r="O82" s="9" t="s">
        <v>686</v>
      </c>
      <c r="P82" s="9"/>
    </row>
    <row r="83" spans="1:16">
      <c r="A83" s="8" t="s">
        <v>692</v>
      </c>
      <c r="B83" s="8" t="s">
        <v>693</v>
      </c>
      <c r="C83" s="8" t="s">
        <v>689</v>
      </c>
      <c r="D83" s="9">
        <v>60</v>
      </c>
      <c r="E83" s="9"/>
      <c r="F83" s="9"/>
      <c r="G83" s="9"/>
      <c r="H83" s="9"/>
      <c r="I83" s="9"/>
      <c r="J83" s="9"/>
      <c r="K83" s="9"/>
      <c r="L83" s="9"/>
      <c r="M83" s="9"/>
      <c r="N83" s="9"/>
      <c r="O83" s="9" t="s">
        <v>686</v>
      </c>
      <c r="P83" s="9"/>
    </row>
    <row r="84" spans="1:16">
      <c r="A84" s="8" t="s">
        <v>694</v>
      </c>
      <c r="B84" s="8" t="s">
        <v>695</v>
      </c>
      <c r="C84" s="8" t="s">
        <v>689</v>
      </c>
      <c r="D84" s="9">
        <v>60</v>
      </c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</row>
    <row r="85" spans="1:16">
      <c r="A85" s="8" t="s">
        <v>696</v>
      </c>
      <c r="B85" s="8" t="s">
        <v>697</v>
      </c>
      <c r="C85" s="8" t="s">
        <v>698</v>
      </c>
      <c r="D85" s="9">
        <f>17+24+22+23+24+8+8+2+14+23</f>
        <v>165</v>
      </c>
      <c r="E85" s="9"/>
      <c r="F85" s="9"/>
      <c r="G85" s="9"/>
      <c r="H85" s="9"/>
      <c r="I85" s="9"/>
      <c r="J85" s="9"/>
      <c r="K85" s="9"/>
      <c r="L85" s="9"/>
      <c r="M85" s="9"/>
      <c r="N85" s="9"/>
      <c r="O85" s="9" t="s">
        <v>571</v>
      </c>
      <c r="P85" s="9"/>
    </row>
    <row r="86" spans="1:16">
      <c r="A86" s="8" t="s">
        <v>699</v>
      </c>
      <c r="B86" s="8" t="s">
        <v>700</v>
      </c>
      <c r="C86" s="8" t="s">
        <v>698</v>
      </c>
      <c r="D86" s="9">
        <v>28</v>
      </c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</row>
    <row r="87" spans="1:16">
      <c r="A87" s="8" t="s">
        <v>701</v>
      </c>
      <c r="B87" s="8" t="s">
        <v>702</v>
      </c>
      <c r="C87" s="8" t="s">
        <v>698</v>
      </c>
      <c r="D87" s="9">
        <v>27</v>
      </c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</row>
    <row r="88" spans="1:16">
      <c r="A88" s="8" t="s">
        <v>703</v>
      </c>
      <c r="B88" s="8" t="s">
        <v>704</v>
      </c>
      <c r="C88" s="8" t="s">
        <v>698</v>
      </c>
      <c r="D88" s="9">
        <f>14+38+15+7+17+10+16+12+8+22+10+20+16+19+9</f>
        <v>233</v>
      </c>
      <c r="E88" s="9"/>
      <c r="F88" s="9"/>
      <c r="G88" s="9"/>
      <c r="H88" s="9"/>
      <c r="I88" s="9"/>
      <c r="J88" s="9"/>
      <c r="K88" s="9"/>
      <c r="L88" s="9"/>
      <c r="M88" s="9"/>
      <c r="N88" s="9"/>
      <c r="O88" s="9" t="s">
        <v>571</v>
      </c>
      <c r="P88" s="9"/>
    </row>
    <row r="89" spans="1:16">
      <c r="A89" s="8" t="s">
        <v>705</v>
      </c>
      <c r="B89" s="8" t="s">
        <v>706</v>
      </c>
      <c r="C89" s="8" t="s">
        <v>698</v>
      </c>
      <c r="D89" s="9">
        <f>16+20+40+36+42+18+10+13+37+7</f>
        <v>239</v>
      </c>
      <c r="E89" s="9"/>
      <c r="F89" s="9"/>
      <c r="G89" s="9"/>
      <c r="H89" s="9"/>
      <c r="I89" s="9"/>
      <c r="J89" s="9"/>
      <c r="K89" s="9"/>
      <c r="L89" s="9"/>
      <c r="M89" s="9"/>
      <c r="N89" s="9"/>
      <c r="O89" s="9" t="s">
        <v>571</v>
      </c>
      <c r="P89" s="9"/>
    </row>
    <row r="90" spans="1:16">
      <c r="A90" s="8" t="s">
        <v>707</v>
      </c>
      <c r="B90" s="8" t="s">
        <v>708</v>
      </c>
      <c r="C90" s="8" t="s">
        <v>689</v>
      </c>
      <c r="D90" s="9">
        <f>11+15+8+3+6+1+13+4+33+33+15+25+60</f>
        <v>227</v>
      </c>
      <c r="E90" s="9"/>
      <c r="F90" s="9"/>
      <c r="G90" s="9"/>
      <c r="H90" s="9"/>
      <c r="I90" s="9"/>
      <c r="J90" s="9"/>
      <c r="K90" s="9"/>
      <c r="L90" s="9"/>
      <c r="M90" s="9"/>
      <c r="N90" s="9"/>
      <c r="O90" s="9" t="s">
        <v>571</v>
      </c>
      <c r="P90" s="9"/>
    </row>
    <row r="91" spans="1:16">
      <c r="A91" s="8" t="s">
        <v>709</v>
      </c>
      <c r="B91" s="8" t="s">
        <v>710</v>
      </c>
      <c r="C91" s="8" t="s">
        <v>689</v>
      </c>
      <c r="D91" s="9">
        <f>31+41+36+30+11+51+29</f>
        <v>229</v>
      </c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</row>
    <row r="92" spans="1:16">
      <c r="A92" s="8" t="s">
        <v>711</v>
      </c>
      <c r="B92" s="8" t="s">
        <v>712</v>
      </c>
      <c r="C92" s="8" t="s">
        <v>698</v>
      </c>
      <c r="D92" s="9">
        <v>57</v>
      </c>
      <c r="E92" s="9"/>
      <c r="F92" s="9"/>
      <c r="G92" s="9"/>
      <c r="H92" s="9"/>
      <c r="I92" s="9"/>
      <c r="J92" s="9"/>
      <c r="K92" s="9"/>
      <c r="L92" s="9"/>
      <c r="M92" s="9"/>
      <c r="N92" s="9"/>
      <c r="O92" s="9" t="s">
        <v>571</v>
      </c>
      <c r="P92" s="9"/>
    </row>
    <row r="93" spans="1:16">
      <c r="A93" s="8" t="s">
        <v>713</v>
      </c>
      <c r="B93" s="8" t="s">
        <v>714</v>
      </c>
      <c r="C93" s="8" t="s">
        <v>698</v>
      </c>
      <c r="D93" s="9">
        <f>15+1+14+20+24+13+6+22+42</f>
        <v>157</v>
      </c>
      <c r="E93" s="9"/>
      <c r="F93" s="9"/>
      <c r="G93" s="9"/>
      <c r="H93" s="9"/>
      <c r="I93" s="9"/>
      <c r="J93" s="9"/>
      <c r="K93" s="9"/>
      <c r="L93" s="9"/>
      <c r="M93" s="9"/>
      <c r="N93" s="9"/>
      <c r="O93" s="9" t="s">
        <v>571</v>
      </c>
      <c r="P93" s="9"/>
    </row>
    <row r="94" spans="1:16">
      <c r="A94" s="8" t="s">
        <v>715</v>
      </c>
      <c r="B94" s="8" t="s">
        <v>716</v>
      </c>
      <c r="C94" s="8" t="s">
        <v>698</v>
      </c>
      <c r="D94" s="9">
        <f>22+20+16+30+30+14+21+6+7+2</f>
        <v>168</v>
      </c>
      <c r="E94" s="9"/>
      <c r="F94" s="9"/>
      <c r="G94" s="9"/>
      <c r="H94" s="9"/>
      <c r="I94" s="9"/>
      <c r="J94" s="9"/>
      <c r="K94" s="9"/>
      <c r="L94" s="9"/>
      <c r="M94" s="9"/>
      <c r="N94" s="9"/>
      <c r="O94" s="9" t="s">
        <v>571</v>
      </c>
      <c r="P94" s="9"/>
    </row>
    <row r="95" spans="1:16">
      <c r="A95" s="8" t="s">
        <v>717</v>
      </c>
      <c r="B95" s="8" t="s">
        <v>718</v>
      </c>
      <c r="C95" s="8" t="s">
        <v>515</v>
      </c>
      <c r="D95" s="9">
        <v>78</v>
      </c>
      <c r="E95" s="9"/>
      <c r="F95" s="9"/>
      <c r="G95" s="9"/>
      <c r="H95" s="9"/>
      <c r="I95" s="9"/>
      <c r="J95" s="9"/>
      <c r="K95" s="9"/>
      <c r="L95" s="9"/>
      <c r="M95" s="9"/>
      <c r="N95" s="9">
        <v>2</v>
      </c>
      <c r="O95" s="9" t="s">
        <v>571</v>
      </c>
      <c r="P95" s="9"/>
    </row>
    <row r="96" spans="1:16">
      <c r="A96" s="8" t="s">
        <v>719</v>
      </c>
      <c r="B96" s="8" t="s">
        <v>720</v>
      </c>
      <c r="C96" s="8" t="s">
        <v>515</v>
      </c>
      <c r="D96" s="9">
        <v>45</v>
      </c>
      <c r="E96" s="9"/>
      <c r="F96" s="9"/>
      <c r="G96" s="9"/>
      <c r="H96" s="9"/>
      <c r="I96" s="9"/>
      <c r="J96" s="9"/>
      <c r="K96" s="9"/>
      <c r="L96" s="9"/>
      <c r="M96" s="9"/>
      <c r="N96" s="9">
        <v>1</v>
      </c>
      <c r="O96" s="9"/>
      <c r="P96" s="9"/>
    </row>
    <row r="97" spans="1:16">
      <c r="A97" s="8" t="s">
        <v>721</v>
      </c>
      <c r="B97" s="8" t="s">
        <v>722</v>
      </c>
      <c r="C97" s="8" t="s">
        <v>515</v>
      </c>
      <c r="D97" s="9">
        <v>54</v>
      </c>
      <c r="E97" s="9"/>
      <c r="F97" s="9"/>
      <c r="G97" s="9"/>
      <c r="H97" s="9"/>
      <c r="I97" s="9"/>
      <c r="J97" s="9"/>
      <c r="K97" s="9"/>
      <c r="L97" s="9"/>
      <c r="M97" s="9"/>
      <c r="N97" s="9">
        <v>1</v>
      </c>
      <c r="O97" s="9"/>
      <c r="P97" s="9"/>
    </row>
    <row r="98" spans="1:16" ht="57" customHeight="1">
      <c r="A98" s="8" t="s">
        <v>723</v>
      </c>
      <c r="B98" s="8" t="s">
        <v>724</v>
      </c>
      <c r="C98" s="8" t="s">
        <v>670</v>
      </c>
      <c r="D98" s="9">
        <f>101+63+25+30+36</f>
        <v>255</v>
      </c>
      <c r="E98" s="9">
        <v>17</v>
      </c>
      <c r="F98" s="9">
        <v>0</v>
      </c>
      <c r="G98" s="9">
        <v>0</v>
      </c>
      <c r="H98" s="9">
        <v>32</v>
      </c>
      <c r="I98" s="9" t="s">
        <v>671</v>
      </c>
      <c r="J98" s="9">
        <v>18</v>
      </c>
      <c r="K98" s="9">
        <v>2</v>
      </c>
      <c r="L98" s="9">
        <v>0</v>
      </c>
      <c r="M98" s="9">
        <v>0</v>
      </c>
      <c r="N98" s="9">
        <v>1</v>
      </c>
      <c r="O98" s="12" t="s">
        <v>725</v>
      </c>
      <c r="P98" s="9"/>
    </row>
    <row r="99" spans="1:16">
      <c r="A99" s="8" t="s">
        <v>726</v>
      </c>
      <c r="B99" s="8" t="s">
        <v>727</v>
      </c>
      <c r="C99" s="8" t="s">
        <v>670</v>
      </c>
      <c r="D99" s="9">
        <f>33+84+8+13+13+10+19+3+3</f>
        <v>186</v>
      </c>
      <c r="E99" s="9">
        <v>8</v>
      </c>
      <c r="F99" s="9">
        <v>0</v>
      </c>
      <c r="G99" s="9">
        <v>0</v>
      </c>
      <c r="H99" s="9">
        <v>6</v>
      </c>
      <c r="I99" s="9">
        <v>1</v>
      </c>
      <c r="J99" s="9">
        <v>3</v>
      </c>
      <c r="K99" s="9">
        <v>2</v>
      </c>
      <c r="L99" s="9">
        <v>0</v>
      </c>
      <c r="M99" s="9">
        <v>0</v>
      </c>
      <c r="N99" s="9">
        <v>1</v>
      </c>
      <c r="O99" s="9"/>
      <c r="P99" s="9"/>
    </row>
    <row r="100" spans="1:16">
      <c r="A100" s="8" t="s">
        <v>728</v>
      </c>
      <c r="B100" s="8" t="s">
        <v>729</v>
      </c>
      <c r="C100" s="8" t="s">
        <v>670</v>
      </c>
      <c r="D100" s="9">
        <f>21+45+31+27+17+11+14+12</f>
        <v>178</v>
      </c>
      <c r="E100" s="9">
        <v>9</v>
      </c>
      <c r="F100" s="9">
        <v>0</v>
      </c>
      <c r="G100" s="9">
        <v>0</v>
      </c>
      <c r="H100" s="9">
        <v>4</v>
      </c>
      <c r="I100" s="9" t="s">
        <v>671</v>
      </c>
      <c r="J100" s="9">
        <v>5</v>
      </c>
      <c r="K100" s="9">
        <v>2</v>
      </c>
      <c r="L100" s="9">
        <v>0</v>
      </c>
      <c r="M100" s="9">
        <v>0</v>
      </c>
      <c r="N100" s="9">
        <v>1</v>
      </c>
      <c r="O100" s="9" t="s">
        <v>571</v>
      </c>
      <c r="P100" s="9"/>
    </row>
    <row r="101" spans="1:16" ht="71.25">
      <c r="A101" s="8" t="s">
        <v>730</v>
      </c>
      <c r="B101" s="8" t="s">
        <v>731</v>
      </c>
      <c r="C101" s="8" t="s">
        <v>595</v>
      </c>
      <c r="D101" s="9">
        <v>52</v>
      </c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12" t="s">
        <v>732</v>
      </c>
      <c r="P101" s="9"/>
    </row>
    <row r="102" spans="1:16">
      <c r="A102" s="8" t="s">
        <v>733</v>
      </c>
      <c r="B102" s="8" t="s">
        <v>734</v>
      </c>
      <c r="C102" s="8" t="s">
        <v>595</v>
      </c>
      <c r="D102" s="9">
        <f>29+8+10+38+21+11</f>
        <v>117</v>
      </c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</row>
    <row r="103" spans="1:16">
      <c r="A103" s="8" t="s">
        <v>735</v>
      </c>
      <c r="B103" s="8" t="s">
        <v>736</v>
      </c>
      <c r="C103" s="8" t="s">
        <v>595</v>
      </c>
      <c r="D103" s="9">
        <v>140</v>
      </c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 t="s">
        <v>571</v>
      </c>
      <c r="P103" s="9"/>
    </row>
    <row r="104" spans="1:16">
      <c r="A104" s="8" t="s">
        <v>737</v>
      </c>
      <c r="B104" s="8" t="s">
        <v>738</v>
      </c>
      <c r="C104" s="8" t="s">
        <v>607</v>
      </c>
      <c r="D104" s="9">
        <v>87</v>
      </c>
      <c r="E104" s="9">
        <v>5</v>
      </c>
      <c r="F104" s="9">
        <v>4</v>
      </c>
      <c r="G104" s="9">
        <v>0</v>
      </c>
      <c r="H104" s="9">
        <v>0</v>
      </c>
      <c r="I104" s="9">
        <v>7</v>
      </c>
      <c r="J104" s="9">
        <v>0</v>
      </c>
      <c r="K104" s="9">
        <v>1</v>
      </c>
      <c r="L104" s="9">
        <v>0</v>
      </c>
      <c r="M104" s="9">
        <v>0</v>
      </c>
      <c r="N104" s="9">
        <v>1</v>
      </c>
      <c r="O104" s="9"/>
      <c r="P104" s="9"/>
    </row>
    <row r="105" spans="1:16">
      <c r="A105" s="8" t="s">
        <v>739</v>
      </c>
      <c r="B105" s="8" t="s">
        <v>740</v>
      </c>
      <c r="C105" s="8" t="s">
        <v>607</v>
      </c>
      <c r="D105" s="9">
        <v>39</v>
      </c>
      <c r="E105" s="9">
        <v>2</v>
      </c>
      <c r="F105" s="9">
        <v>4</v>
      </c>
      <c r="G105" s="9">
        <v>0</v>
      </c>
      <c r="H105" s="9">
        <v>0</v>
      </c>
      <c r="I105" s="9">
        <v>4</v>
      </c>
      <c r="J105" s="9">
        <v>0</v>
      </c>
      <c r="K105" s="9">
        <v>1</v>
      </c>
      <c r="L105" s="9">
        <v>0</v>
      </c>
      <c r="M105" s="9">
        <v>5</v>
      </c>
      <c r="N105" s="9">
        <v>1</v>
      </c>
      <c r="O105" s="9"/>
      <c r="P105" s="9"/>
    </row>
    <row r="106" spans="1:16">
      <c r="A106" s="8" t="s">
        <v>741</v>
      </c>
      <c r="B106" s="8" t="s">
        <v>742</v>
      </c>
      <c r="C106" s="8" t="s">
        <v>607</v>
      </c>
      <c r="D106" s="9">
        <v>14</v>
      </c>
      <c r="E106" s="9">
        <v>2</v>
      </c>
      <c r="F106" s="9">
        <v>2</v>
      </c>
      <c r="G106" s="9">
        <v>0</v>
      </c>
      <c r="H106" s="9">
        <v>0</v>
      </c>
      <c r="I106" s="9">
        <v>2</v>
      </c>
      <c r="J106" s="9">
        <v>0</v>
      </c>
      <c r="K106" s="9">
        <v>1</v>
      </c>
      <c r="L106" s="9">
        <v>3</v>
      </c>
      <c r="M106" s="9">
        <v>6</v>
      </c>
      <c r="N106" s="9">
        <v>1</v>
      </c>
      <c r="O106" s="9"/>
      <c r="P106" s="9"/>
    </row>
    <row r="107" spans="1:16">
      <c r="A107" s="8" t="s">
        <v>743</v>
      </c>
      <c r="B107" s="8" t="s">
        <v>744</v>
      </c>
      <c r="C107" s="8" t="s">
        <v>607</v>
      </c>
      <c r="D107" s="9">
        <v>84</v>
      </c>
      <c r="E107" s="9">
        <v>5</v>
      </c>
      <c r="F107" s="9">
        <v>5</v>
      </c>
      <c r="G107" s="9">
        <v>0</v>
      </c>
      <c r="H107" s="9">
        <v>0</v>
      </c>
      <c r="I107" s="9">
        <v>12</v>
      </c>
      <c r="J107" s="9">
        <v>0</v>
      </c>
      <c r="K107" s="9">
        <v>1</v>
      </c>
      <c r="L107" s="9">
        <v>3</v>
      </c>
      <c r="M107" s="9">
        <v>2</v>
      </c>
      <c r="N107" s="9">
        <v>1</v>
      </c>
      <c r="O107" s="9"/>
      <c r="P107" s="9"/>
    </row>
    <row r="108" spans="1:16">
      <c r="A108" s="8" t="s">
        <v>745</v>
      </c>
      <c r="B108" s="8" t="s">
        <v>746</v>
      </c>
      <c r="C108" s="8" t="s">
        <v>747</v>
      </c>
      <c r="D108" s="9">
        <f>13+48</f>
        <v>61</v>
      </c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 t="s">
        <v>571</v>
      </c>
      <c r="P108" s="9"/>
    </row>
    <row r="109" spans="1:16">
      <c r="A109" s="8" t="s">
        <v>748</v>
      </c>
      <c r="B109" s="8" t="s">
        <v>749</v>
      </c>
      <c r="C109" s="8" t="s">
        <v>598</v>
      </c>
      <c r="D109" s="9">
        <v>129</v>
      </c>
      <c r="E109" s="9">
        <v>4</v>
      </c>
      <c r="F109" s="9">
        <v>6</v>
      </c>
      <c r="G109" s="9">
        <v>0</v>
      </c>
      <c r="H109" s="9">
        <v>0</v>
      </c>
      <c r="I109" s="9">
        <v>14</v>
      </c>
      <c r="J109" s="9">
        <v>6</v>
      </c>
      <c r="K109" s="9">
        <v>1</v>
      </c>
      <c r="L109" s="9">
        <v>0</v>
      </c>
      <c r="M109" s="9">
        <v>6</v>
      </c>
      <c r="N109" s="9">
        <v>1</v>
      </c>
      <c r="O109" s="9"/>
      <c r="P109" s="9"/>
    </row>
    <row r="110" spans="1:16">
      <c r="A110" s="8" t="s">
        <v>750</v>
      </c>
      <c r="B110" s="8" t="s">
        <v>751</v>
      </c>
      <c r="C110" s="8" t="s">
        <v>598</v>
      </c>
      <c r="D110" s="9">
        <v>4</v>
      </c>
      <c r="E110" s="9">
        <v>2</v>
      </c>
      <c r="F110" s="9">
        <v>2</v>
      </c>
      <c r="G110" s="9">
        <v>0</v>
      </c>
      <c r="H110" s="9">
        <v>4</v>
      </c>
      <c r="I110" s="9">
        <v>2</v>
      </c>
      <c r="J110" s="9">
        <v>5</v>
      </c>
      <c r="K110" s="9">
        <v>1</v>
      </c>
      <c r="L110" s="9">
        <v>0</v>
      </c>
      <c r="M110" s="9">
        <v>4</v>
      </c>
      <c r="N110" s="9">
        <v>1</v>
      </c>
      <c r="O110" s="9"/>
      <c r="P110" s="9"/>
    </row>
    <row r="111" spans="1:16">
      <c r="A111" s="8" t="s">
        <v>752</v>
      </c>
      <c r="B111" s="8" t="s">
        <v>753</v>
      </c>
      <c r="C111" s="8" t="s">
        <v>598</v>
      </c>
      <c r="D111" s="9">
        <v>12</v>
      </c>
      <c r="E111" s="9">
        <v>2</v>
      </c>
      <c r="F111" s="9">
        <v>2</v>
      </c>
      <c r="G111" s="9">
        <v>0</v>
      </c>
      <c r="H111" s="9">
        <v>0</v>
      </c>
      <c r="I111" s="9">
        <v>4</v>
      </c>
      <c r="J111" s="9">
        <v>2</v>
      </c>
      <c r="K111" s="9">
        <v>1</v>
      </c>
      <c r="L111" s="9">
        <v>0</v>
      </c>
      <c r="M111" s="9">
        <v>10</v>
      </c>
      <c r="N111" s="9">
        <v>1</v>
      </c>
      <c r="O111" s="9"/>
      <c r="P111" s="9"/>
    </row>
    <row r="112" spans="1:16">
      <c r="A112" s="8" t="s">
        <v>754</v>
      </c>
      <c r="B112" s="8" t="s">
        <v>755</v>
      </c>
      <c r="C112" s="8" t="s">
        <v>598</v>
      </c>
      <c r="D112" s="9">
        <v>129</v>
      </c>
      <c r="E112" s="9">
        <v>5</v>
      </c>
      <c r="F112" s="9">
        <v>8</v>
      </c>
      <c r="G112" s="9">
        <v>0</v>
      </c>
      <c r="H112" s="9">
        <v>0</v>
      </c>
      <c r="I112" s="9">
        <v>8</v>
      </c>
      <c r="J112" s="9">
        <v>0</v>
      </c>
      <c r="K112" s="9">
        <v>1</v>
      </c>
      <c r="L112" s="9">
        <v>0</v>
      </c>
      <c r="M112" s="9">
        <v>4</v>
      </c>
      <c r="N112" s="9">
        <v>1</v>
      </c>
      <c r="O112" s="9"/>
      <c r="P112" s="9"/>
    </row>
    <row r="113" spans="1:16">
      <c r="A113" s="8" t="s">
        <v>756</v>
      </c>
      <c r="B113" s="8" t="s">
        <v>757</v>
      </c>
      <c r="C113" s="8" t="s">
        <v>635</v>
      </c>
      <c r="D113" s="9">
        <v>11</v>
      </c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</row>
    <row r="114" spans="1:16">
      <c r="A114" s="8" t="s">
        <v>758</v>
      </c>
      <c r="B114" s="8" t="s">
        <v>759</v>
      </c>
      <c r="C114" s="8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 t="s">
        <v>524</v>
      </c>
      <c r="P114" s="9"/>
    </row>
    <row r="115" spans="1:16">
      <c r="A115" s="8" t="s">
        <v>760</v>
      </c>
      <c r="B115" s="8" t="s">
        <v>761</v>
      </c>
      <c r="C115" s="8" t="s">
        <v>635</v>
      </c>
      <c r="D115" s="9">
        <v>39</v>
      </c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</row>
    <row r="116" spans="1:16">
      <c r="A116" s="8" t="s">
        <v>762</v>
      </c>
      <c r="B116" s="8" t="s">
        <v>763</v>
      </c>
      <c r="C116" s="8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 t="s">
        <v>524</v>
      </c>
      <c r="P116" s="9"/>
    </row>
    <row r="117" spans="1:16">
      <c r="A117" s="8" t="s">
        <v>764</v>
      </c>
      <c r="B117" s="8" t="s">
        <v>765</v>
      </c>
      <c r="C117" s="8" t="s">
        <v>635</v>
      </c>
      <c r="D117" s="9">
        <v>6</v>
      </c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</row>
    <row r="118" spans="1:16">
      <c r="A118" s="8" t="s">
        <v>766</v>
      </c>
      <c r="B118" s="8" t="s">
        <v>767</v>
      </c>
      <c r="C118" s="8" t="s">
        <v>635</v>
      </c>
      <c r="D118" s="9">
        <v>7</v>
      </c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</row>
    <row r="119" spans="1:16">
      <c r="A119" s="8" t="s">
        <v>768</v>
      </c>
      <c r="B119" s="8" t="s">
        <v>769</v>
      </c>
      <c r="C119" s="8" t="s">
        <v>635</v>
      </c>
      <c r="D119" s="9">
        <v>5</v>
      </c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</row>
    <row r="120" spans="1:16">
      <c r="A120" s="8" t="s">
        <v>770</v>
      </c>
      <c r="B120" s="8" t="s">
        <v>771</v>
      </c>
      <c r="C120" s="8" t="s">
        <v>635</v>
      </c>
      <c r="D120" s="9">
        <v>18</v>
      </c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</row>
    <row r="121" spans="1:16">
      <c r="A121" s="8" t="s">
        <v>772</v>
      </c>
      <c r="B121" s="8" t="s">
        <v>773</v>
      </c>
      <c r="C121" s="8" t="s">
        <v>774</v>
      </c>
      <c r="D121" s="9">
        <v>1</v>
      </c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</row>
    <row r="122" spans="1:16">
      <c r="A122" s="8" t="s">
        <v>775</v>
      </c>
      <c r="B122" s="8" t="s">
        <v>776</v>
      </c>
      <c r="C122" s="8" t="s">
        <v>774</v>
      </c>
      <c r="D122" s="9">
        <v>4</v>
      </c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 t="s">
        <v>571</v>
      </c>
      <c r="P122" s="9"/>
    </row>
    <row r="123" spans="1:16">
      <c r="A123" s="8" t="s">
        <v>777</v>
      </c>
      <c r="B123" s="8" t="s">
        <v>778</v>
      </c>
      <c r="C123" s="8" t="s">
        <v>774</v>
      </c>
      <c r="D123" s="9">
        <v>5</v>
      </c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 t="s">
        <v>571</v>
      </c>
      <c r="P123" s="9"/>
    </row>
    <row r="124" spans="1:16">
      <c r="A124" s="8" t="s">
        <v>779</v>
      </c>
      <c r="B124" s="8" t="s">
        <v>780</v>
      </c>
      <c r="C124" s="8" t="s">
        <v>635</v>
      </c>
      <c r="D124" s="9">
        <v>11</v>
      </c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</row>
    <row r="125" spans="1:16">
      <c r="A125" s="8" t="s">
        <v>781</v>
      </c>
      <c r="B125" s="8" t="s">
        <v>782</v>
      </c>
      <c r="C125" s="8" t="s">
        <v>635</v>
      </c>
      <c r="D125" s="9">
        <v>19</v>
      </c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</row>
    <row r="126" spans="1:16">
      <c r="A126" s="8" t="s">
        <v>783</v>
      </c>
      <c r="B126" s="8" t="s">
        <v>784</v>
      </c>
      <c r="C126" s="8" t="s">
        <v>635</v>
      </c>
      <c r="D126" s="9">
        <v>17</v>
      </c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</row>
    <row r="127" spans="1:16">
      <c r="A127" s="8" t="s">
        <v>785</v>
      </c>
      <c r="B127" s="8" t="s">
        <v>786</v>
      </c>
      <c r="C127" s="8" t="s">
        <v>635</v>
      </c>
      <c r="D127" s="9">
        <v>15</v>
      </c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</row>
    <row r="128" spans="1:16">
      <c r="A128" s="8" t="s">
        <v>787</v>
      </c>
      <c r="B128" s="8" t="s">
        <v>788</v>
      </c>
      <c r="C128" s="8" t="s">
        <v>635</v>
      </c>
      <c r="D128" s="9">
        <v>18</v>
      </c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</row>
    <row r="129" spans="1:16">
      <c r="A129" s="8" t="s">
        <v>789</v>
      </c>
      <c r="B129" s="8" t="s">
        <v>790</v>
      </c>
      <c r="C129" s="8" t="s">
        <v>635</v>
      </c>
      <c r="D129" s="9">
        <v>20</v>
      </c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</row>
    <row r="130" spans="1:16">
      <c r="A130" s="8" t="s">
        <v>791</v>
      </c>
      <c r="B130" s="8" t="s">
        <v>792</v>
      </c>
      <c r="C130" s="8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</row>
    <row r="131" spans="1:16">
      <c r="A131" s="8" t="s">
        <v>793</v>
      </c>
      <c r="B131" s="8" t="s">
        <v>794</v>
      </c>
      <c r="C131" s="8" t="s">
        <v>635</v>
      </c>
      <c r="D131" s="9">
        <v>38</v>
      </c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</row>
    <row r="132" spans="1:16">
      <c r="A132" s="8" t="s">
        <v>795</v>
      </c>
      <c r="B132" s="8" t="s">
        <v>796</v>
      </c>
      <c r="C132" s="8" t="s">
        <v>635</v>
      </c>
      <c r="D132" s="9">
        <v>72</v>
      </c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 t="s">
        <v>571</v>
      </c>
      <c r="P132" s="9"/>
    </row>
    <row r="133" spans="1:16">
      <c r="A133" s="8" t="s">
        <v>797</v>
      </c>
      <c r="B133" s="8" t="s">
        <v>798</v>
      </c>
      <c r="C133" s="8" t="s">
        <v>635</v>
      </c>
      <c r="D133" s="9">
        <v>28</v>
      </c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</row>
    <row r="134" spans="1:16">
      <c r="A134" s="8" t="s">
        <v>799</v>
      </c>
      <c r="B134" s="8" t="s">
        <v>800</v>
      </c>
      <c r="C134" s="8" t="s">
        <v>801</v>
      </c>
      <c r="D134" s="9">
        <f>18+19</f>
        <v>37</v>
      </c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 t="s">
        <v>571</v>
      </c>
      <c r="P134" s="9"/>
    </row>
    <row r="135" spans="1:16">
      <c r="A135" s="8" t="s">
        <v>802</v>
      </c>
      <c r="B135" s="8" t="s">
        <v>803</v>
      </c>
      <c r="C135" s="8" t="s">
        <v>801</v>
      </c>
      <c r="D135" s="9">
        <f>12+14+8</f>
        <v>34</v>
      </c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</row>
    <row r="136" spans="1:16">
      <c r="A136" s="8" t="s">
        <v>804</v>
      </c>
      <c r="B136" s="8" t="s">
        <v>805</v>
      </c>
      <c r="C136" s="8" t="s">
        <v>567</v>
      </c>
      <c r="D136" s="9">
        <v>4</v>
      </c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 t="s">
        <v>571</v>
      </c>
      <c r="P136" s="9"/>
    </row>
    <row r="137" spans="1:16">
      <c r="A137" s="8" t="s">
        <v>806</v>
      </c>
      <c r="B137" s="8" t="s">
        <v>807</v>
      </c>
      <c r="C137" s="8" t="s">
        <v>747</v>
      </c>
      <c r="D137" s="9">
        <v>28</v>
      </c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 t="s">
        <v>571</v>
      </c>
      <c r="P137" s="9"/>
    </row>
    <row r="138" spans="1:16">
      <c r="A138" s="8" t="s">
        <v>808</v>
      </c>
      <c r="B138" s="8" t="s">
        <v>809</v>
      </c>
      <c r="C138" s="8" t="s">
        <v>747</v>
      </c>
      <c r="D138" s="9">
        <v>8</v>
      </c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 t="s">
        <v>571</v>
      </c>
      <c r="P138" s="9"/>
    </row>
    <row r="139" spans="1:16">
      <c r="A139" s="8" t="s">
        <v>810</v>
      </c>
      <c r="B139" s="8" t="s">
        <v>811</v>
      </c>
      <c r="C139" s="8" t="s">
        <v>607</v>
      </c>
      <c r="D139" s="9">
        <v>184</v>
      </c>
      <c r="E139" s="9">
        <v>6</v>
      </c>
      <c r="F139" s="9">
        <v>9</v>
      </c>
      <c r="G139" s="9">
        <v>0</v>
      </c>
      <c r="H139" s="9">
        <v>0</v>
      </c>
      <c r="I139" s="9">
        <v>19</v>
      </c>
      <c r="J139" s="9">
        <v>8</v>
      </c>
      <c r="K139" s="9">
        <v>1</v>
      </c>
      <c r="L139" s="9">
        <v>1</v>
      </c>
      <c r="M139" s="9">
        <v>4</v>
      </c>
      <c r="N139" s="9">
        <v>1</v>
      </c>
      <c r="O139" s="9"/>
      <c r="P139" s="9"/>
    </row>
    <row r="140" spans="1:16">
      <c r="A140" s="8" t="s">
        <v>812</v>
      </c>
      <c r="B140" s="8" t="s">
        <v>813</v>
      </c>
      <c r="C140" s="8" t="s">
        <v>607</v>
      </c>
      <c r="D140" s="9">
        <v>60</v>
      </c>
      <c r="E140" s="9">
        <v>3</v>
      </c>
      <c r="F140" s="9">
        <v>4</v>
      </c>
      <c r="G140" s="9">
        <v>0</v>
      </c>
      <c r="H140" s="9">
        <v>0</v>
      </c>
      <c r="I140" s="9">
        <v>6</v>
      </c>
      <c r="J140" s="9">
        <v>3</v>
      </c>
      <c r="K140" s="9">
        <v>1</v>
      </c>
      <c r="L140" s="9">
        <v>1</v>
      </c>
      <c r="M140" s="9">
        <v>7</v>
      </c>
      <c r="N140" s="9">
        <v>1</v>
      </c>
      <c r="O140" s="9"/>
      <c r="P140" s="9"/>
    </row>
    <row r="141" spans="1:16">
      <c r="A141" s="8" t="s">
        <v>814</v>
      </c>
      <c r="B141" s="8" t="s">
        <v>815</v>
      </c>
      <c r="C141" s="8" t="s">
        <v>816</v>
      </c>
      <c r="D141" s="9">
        <v>70</v>
      </c>
      <c r="E141" s="9"/>
      <c r="F141" s="9"/>
      <c r="G141" s="9"/>
      <c r="H141" s="9"/>
      <c r="I141" s="9"/>
      <c r="J141" s="9"/>
      <c r="K141" s="9"/>
      <c r="L141" s="9"/>
      <c r="M141" s="9"/>
      <c r="N141" s="9">
        <v>1</v>
      </c>
      <c r="O141" s="9"/>
      <c r="P141" s="9"/>
    </row>
    <row r="142" spans="1:16">
      <c r="A142" s="8" t="s">
        <v>817</v>
      </c>
      <c r="B142" s="8" t="s">
        <v>818</v>
      </c>
      <c r="C142" s="8" t="s">
        <v>816</v>
      </c>
      <c r="D142" s="9">
        <v>78</v>
      </c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</row>
    <row r="143" spans="1:16">
      <c r="A143" s="8" t="s">
        <v>819</v>
      </c>
      <c r="B143" s="8" t="s">
        <v>820</v>
      </c>
      <c r="C143" s="8"/>
      <c r="D143" s="9">
        <v>84</v>
      </c>
      <c r="E143" s="9"/>
      <c r="F143" s="9"/>
      <c r="G143" s="9"/>
      <c r="H143" s="9">
        <v>5</v>
      </c>
      <c r="I143" s="9"/>
      <c r="J143" s="9"/>
      <c r="K143" s="9"/>
      <c r="L143" s="9"/>
      <c r="M143" s="9"/>
      <c r="N143" s="9"/>
      <c r="O143" s="9"/>
      <c r="P143" s="9"/>
    </row>
    <row r="144" spans="1:16">
      <c r="A144" s="8"/>
      <c r="B144" s="8" t="s">
        <v>821</v>
      </c>
      <c r="C144" s="8"/>
      <c r="D144" s="9">
        <v>138</v>
      </c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</row>
    <row r="145" spans="1:16">
      <c r="A145" s="8" t="s">
        <v>822</v>
      </c>
      <c r="B145" s="8" t="s">
        <v>823</v>
      </c>
      <c r="C145" s="8" t="s">
        <v>824</v>
      </c>
      <c r="D145" s="9">
        <v>153</v>
      </c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</row>
    <row r="146" spans="1:16">
      <c r="A146" s="8"/>
      <c r="B146" s="8" t="s">
        <v>825</v>
      </c>
      <c r="C146" s="8" t="s">
        <v>824</v>
      </c>
      <c r="D146" s="9">
        <v>129</v>
      </c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</row>
    <row r="147" spans="1:16">
      <c r="A147" s="8"/>
      <c r="B147" s="8" t="s">
        <v>826</v>
      </c>
      <c r="C147" s="8" t="s">
        <v>824</v>
      </c>
      <c r="D147" s="9">
        <v>89</v>
      </c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</row>
    <row r="148" spans="1:16">
      <c r="A148" s="8" t="s">
        <v>827</v>
      </c>
      <c r="B148" s="8" t="s">
        <v>828</v>
      </c>
      <c r="C148" s="8"/>
      <c r="D148" s="9">
        <v>185</v>
      </c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</row>
    <row r="149" spans="1:16">
      <c r="A149" s="8"/>
      <c r="B149" s="8" t="s">
        <v>829</v>
      </c>
      <c r="C149" s="8"/>
      <c r="D149" s="9">
        <v>192</v>
      </c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</row>
    <row r="150" spans="1:16">
      <c r="A150" s="8"/>
      <c r="B150" s="8" t="s">
        <v>830</v>
      </c>
      <c r="C150" s="8"/>
      <c r="D150" s="9">
        <v>153</v>
      </c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</row>
    <row r="151" spans="1:16">
      <c r="A151" s="8"/>
      <c r="B151" s="8" t="s">
        <v>831</v>
      </c>
      <c r="C151" s="8"/>
      <c r="D151" s="9">
        <v>199</v>
      </c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</row>
    <row r="152" spans="1:16">
      <c r="A152" s="8"/>
      <c r="B152" s="8" t="s">
        <v>832</v>
      </c>
      <c r="C152" s="8"/>
      <c r="D152" s="9">
        <v>165</v>
      </c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</row>
    <row r="153" spans="1:16">
      <c r="A153" s="8"/>
      <c r="B153" s="8" t="s">
        <v>833</v>
      </c>
      <c r="C153" s="8"/>
      <c r="D153" s="9">
        <v>189</v>
      </c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</row>
    <row r="154" spans="1:16" s="10" customFormat="1">
      <c r="A154" s="8" t="s">
        <v>834</v>
      </c>
      <c r="B154" s="8" t="s">
        <v>835</v>
      </c>
      <c r="C154" s="8" t="s">
        <v>836</v>
      </c>
      <c r="D154" s="9">
        <v>16</v>
      </c>
      <c r="E154" s="9">
        <v>16</v>
      </c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</row>
    <row r="155" spans="1:16">
      <c r="A155" s="8" t="s">
        <v>837</v>
      </c>
      <c r="B155" s="8" t="s">
        <v>838</v>
      </c>
      <c r="C155" s="8" t="s">
        <v>670</v>
      </c>
      <c r="D155" s="9">
        <f>47+6+30+3+57</f>
        <v>143</v>
      </c>
      <c r="E155" s="9">
        <v>8</v>
      </c>
      <c r="F155" s="9">
        <v>0</v>
      </c>
      <c r="G155" s="9">
        <v>0</v>
      </c>
      <c r="H155" s="9">
        <v>4</v>
      </c>
      <c r="I155" s="9" t="s">
        <v>671</v>
      </c>
      <c r="J155" s="9">
        <v>8</v>
      </c>
      <c r="K155" s="9">
        <v>2</v>
      </c>
      <c r="L155" s="9">
        <v>0</v>
      </c>
      <c r="M155" s="9">
        <v>0</v>
      </c>
      <c r="N155" s="9">
        <v>1</v>
      </c>
      <c r="O155" s="9" t="s">
        <v>571</v>
      </c>
      <c r="P155" s="9"/>
    </row>
    <row r="156" spans="1:16">
      <c r="A156" s="8" t="s">
        <v>839</v>
      </c>
      <c r="B156" s="8" t="s">
        <v>840</v>
      </c>
      <c r="C156" s="8" t="s">
        <v>670</v>
      </c>
      <c r="D156" s="9">
        <f>53+62+7</f>
        <v>122</v>
      </c>
      <c r="E156" s="9">
        <v>7</v>
      </c>
      <c r="F156" s="9">
        <v>0</v>
      </c>
      <c r="G156" s="9">
        <v>0</v>
      </c>
      <c r="H156" s="9">
        <v>5</v>
      </c>
      <c r="I156" s="9" t="s">
        <v>671</v>
      </c>
      <c r="J156" s="9">
        <v>10</v>
      </c>
      <c r="K156" s="9">
        <v>2</v>
      </c>
      <c r="L156" s="9">
        <v>0</v>
      </c>
      <c r="M156" s="9">
        <v>0</v>
      </c>
      <c r="N156" s="9">
        <v>1</v>
      </c>
      <c r="O156" s="9" t="s">
        <v>571</v>
      </c>
      <c r="P156" s="9"/>
    </row>
    <row r="157" spans="1:16">
      <c r="A157" s="8" t="s">
        <v>841</v>
      </c>
      <c r="B157" s="8" t="s">
        <v>842</v>
      </c>
      <c r="C157" s="8" t="s">
        <v>670</v>
      </c>
      <c r="D157" s="9">
        <f>33+27+5+3</f>
        <v>68</v>
      </c>
      <c r="E157" s="9">
        <v>5</v>
      </c>
      <c r="F157" s="9">
        <v>0</v>
      </c>
      <c r="G157" s="9">
        <v>0</v>
      </c>
      <c r="H157" s="9">
        <v>7</v>
      </c>
      <c r="I157" s="9" t="s">
        <v>671</v>
      </c>
      <c r="J157" s="9">
        <v>7</v>
      </c>
      <c r="K157" s="9">
        <v>2</v>
      </c>
      <c r="L157" s="9">
        <v>0</v>
      </c>
      <c r="M157" s="9">
        <v>0</v>
      </c>
      <c r="N157" s="9">
        <v>1</v>
      </c>
      <c r="O157" s="9" t="s">
        <v>571</v>
      </c>
      <c r="P157" s="9"/>
    </row>
    <row r="158" spans="1:16">
      <c r="A158" s="8" t="s">
        <v>843</v>
      </c>
      <c r="B158" s="8" t="s">
        <v>844</v>
      </c>
      <c r="C158" s="8" t="s">
        <v>670</v>
      </c>
      <c r="D158" s="9">
        <f>39+36+24</f>
        <v>99</v>
      </c>
      <c r="E158" s="9">
        <v>7</v>
      </c>
      <c r="F158" s="9">
        <v>0</v>
      </c>
      <c r="G158" s="9">
        <v>0</v>
      </c>
      <c r="H158" s="9">
        <v>4</v>
      </c>
      <c r="I158" s="9" t="s">
        <v>671</v>
      </c>
      <c r="J158" s="9">
        <v>2</v>
      </c>
      <c r="K158" s="9">
        <v>2</v>
      </c>
      <c r="L158" s="9">
        <v>0</v>
      </c>
      <c r="M158" s="9">
        <v>0</v>
      </c>
      <c r="N158" s="9">
        <v>1</v>
      </c>
      <c r="O158" s="9" t="s">
        <v>571</v>
      </c>
      <c r="P158" s="9"/>
    </row>
    <row r="159" spans="1:16">
      <c r="A159" s="8" t="s">
        <v>845</v>
      </c>
      <c r="B159" s="8" t="s">
        <v>846</v>
      </c>
      <c r="C159" s="8" t="s">
        <v>515</v>
      </c>
      <c r="D159" s="9">
        <v>43</v>
      </c>
      <c r="E159" s="9"/>
      <c r="F159" s="9"/>
      <c r="G159" s="9"/>
      <c r="H159" s="9"/>
      <c r="I159" s="9"/>
      <c r="J159" s="9"/>
      <c r="K159" s="9"/>
      <c r="L159" s="9"/>
      <c r="M159" s="9"/>
      <c r="N159" s="9">
        <v>1</v>
      </c>
      <c r="O159" s="9"/>
      <c r="P159" s="9"/>
    </row>
    <row r="160" spans="1:16">
      <c r="A160" s="8" t="s">
        <v>847</v>
      </c>
      <c r="B160" s="8" t="s">
        <v>848</v>
      </c>
      <c r="C160" s="8" t="s">
        <v>515</v>
      </c>
      <c r="D160" s="9">
        <v>2</v>
      </c>
      <c r="E160" s="9"/>
      <c r="F160" s="9"/>
      <c r="G160" s="9"/>
      <c r="H160" s="9"/>
      <c r="I160" s="9"/>
      <c r="J160" s="9"/>
      <c r="K160" s="9"/>
      <c r="L160" s="9"/>
      <c r="M160" s="9"/>
      <c r="N160" s="9">
        <v>1</v>
      </c>
      <c r="O160" s="9"/>
      <c r="P160" s="9"/>
    </row>
    <row r="161" spans="1:16">
      <c r="A161" s="8" t="s">
        <v>849</v>
      </c>
      <c r="B161" s="8" t="s">
        <v>850</v>
      </c>
      <c r="C161" s="8" t="s">
        <v>515</v>
      </c>
      <c r="D161" s="9">
        <v>105</v>
      </c>
      <c r="E161" s="9"/>
      <c r="F161" s="9"/>
      <c r="G161" s="9"/>
      <c r="H161" s="9"/>
      <c r="I161" s="9"/>
      <c r="J161" s="9"/>
      <c r="K161" s="9"/>
      <c r="L161" s="9"/>
      <c r="M161" s="9"/>
      <c r="N161" s="9">
        <v>1</v>
      </c>
      <c r="O161" s="9"/>
      <c r="P161" s="9"/>
    </row>
    <row r="162" spans="1:16">
      <c r="A162" s="8" t="s">
        <v>851</v>
      </c>
      <c r="B162" s="8" t="s">
        <v>852</v>
      </c>
      <c r="C162" s="8" t="s">
        <v>549</v>
      </c>
      <c r="D162" s="9">
        <v>27</v>
      </c>
      <c r="E162" s="9"/>
      <c r="F162" s="9"/>
      <c r="G162" s="9"/>
      <c r="H162" s="9"/>
      <c r="I162" s="9"/>
      <c r="J162" s="9"/>
      <c r="K162" s="9"/>
      <c r="L162" s="9"/>
      <c r="M162" s="9"/>
      <c r="N162" s="9">
        <v>1</v>
      </c>
      <c r="O162" s="9"/>
      <c r="P162" s="9"/>
    </row>
    <row r="163" spans="1:16">
      <c r="A163" s="8" t="s">
        <v>853</v>
      </c>
      <c r="B163" s="8" t="s">
        <v>854</v>
      </c>
      <c r="C163" s="8" t="s">
        <v>549</v>
      </c>
      <c r="D163" s="9">
        <f>12+194</f>
        <v>206</v>
      </c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 t="s">
        <v>571</v>
      </c>
      <c r="P163" s="9"/>
    </row>
    <row r="164" spans="1:16">
      <c r="A164" s="8" t="s">
        <v>855</v>
      </c>
      <c r="B164" s="8" t="s">
        <v>856</v>
      </c>
      <c r="C164" s="8" t="s">
        <v>549</v>
      </c>
      <c r="D164" s="9">
        <f>37+49</f>
        <v>86</v>
      </c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 t="s">
        <v>571</v>
      </c>
      <c r="P164" s="9"/>
    </row>
    <row r="165" spans="1:16">
      <c r="A165" s="8" t="s">
        <v>857</v>
      </c>
      <c r="B165" s="8" t="s">
        <v>858</v>
      </c>
      <c r="C165" s="8" t="s">
        <v>549</v>
      </c>
      <c r="D165" s="9">
        <v>28</v>
      </c>
      <c r="E165" s="9"/>
      <c r="F165" s="9"/>
      <c r="G165" s="9"/>
      <c r="H165" s="9"/>
      <c r="I165" s="9"/>
      <c r="J165" s="9"/>
      <c r="K165" s="9"/>
      <c r="L165" s="9"/>
      <c r="M165" s="9"/>
      <c r="N165" s="9">
        <v>1</v>
      </c>
      <c r="O165" s="9"/>
      <c r="P165" s="9"/>
    </row>
    <row r="166" spans="1:16">
      <c r="A166" s="8" t="s">
        <v>859</v>
      </c>
      <c r="B166" s="8" t="s">
        <v>860</v>
      </c>
      <c r="C166" s="8" t="s">
        <v>549</v>
      </c>
      <c r="D166" s="9">
        <v>26</v>
      </c>
      <c r="E166" s="9"/>
      <c r="F166" s="9"/>
      <c r="G166" s="9"/>
      <c r="H166" s="9"/>
      <c r="I166" s="9"/>
      <c r="J166" s="9"/>
      <c r="K166" s="9"/>
      <c r="L166" s="9"/>
      <c r="M166" s="9"/>
      <c r="N166" s="9">
        <v>1</v>
      </c>
      <c r="O166" s="9"/>
      <c r="P166" s="9"/>
    </row>
    <row r="167" spans="1:16">
      <c r="A167" s="8" t="s">
        <v>861</v>
      </c>
      <c r="B167" s="8" t="s">
        <v>862</v>
      </c>
      <c r="C167" s="8" t="s">
        <v>549</v>
      </c>
      <c r="D167" s="9">
        <v>72</v>
      </c>
      <c r="E167" s="9"/>
      <c r="F167" s="9"/>
      <c r="G167" s="9"/>
      <c r="H167" s="9"/>
      <c r="I167" s="9"/>
      <c r="J167" s="9"/>
      <c r="K167" s="9"/>
      <c r="L167" s="9"/>
      <c r="M167" s="9"/>
      <c r="N167" s="9">
        <v>1</v>
      </c>
      <c r="O167" s="9"/>
      <c r="P167" s="9"/>
    </row>
    <row r="168" spans="1:16">
      <c r="A168" s="8" t="s">
        <v>863</v>
      </c>
      <c r="B168" s="8" t="s">
        <v>864</v>
      </c>
      <c r="C168" s="8" t="s">
        <v>549</v>
      </c>
      <c r="D168" s="9">
        <v>67</v>
      </c>
      <c r="E168" s="9"/>
      <c r="F168" s="9"/>
      <c r="G168" s="9"/>
      <c r="H168" s="9"/>
      <c r="I168" s="9"/>
      <c r="J168" s="9"/>
      <c r="K168" s="9"/>
      <c r="L168" s="9"/>
      <c r="M168" s="9"/>
      <c r="N168" s="9">
        <v>1</v>
      </c>
      <c r="O168" s="9"/>
      <c r="P168" s="9"/>
    </row>
    <row r="169" spans="1:16">
      <c r="A169" s="8" t="s">
        <v>865</v>
      </c>
      <c r="B169" s="8" t="s">
        <v>866</v>
      </c>
      <c r="C169" s="8" t="s">
        <v>549</v>
      </c>
      <c r="D169" s="9">
        <v>78</v>
      </c>
      <c r="E169" s="9"/>
      <c r="F169" s="9"/>
      <c r="G169" s="9"/>
      <c r="H169" s="9"/>
      <c r="I169" s="9"/>
      <c r="J169" s="9"/>
      <c r="K169" s="9"/>
      <c r="L169" s="9"/>
      <c r="M169" s="9"/>
      <c r="N169" s="9">
        <v>1</v>
      </c>
      <c r="O169" s="9"/>
      <c r="P169" s="9"/>
    </row>
    <row r="170" spans="1:16">
      <c r="A170" s="8" t="s">
        <v>867</v>
      </c>
      <c r="B170" s="8" t="s">
        <v>868</v>
      </c>
      <c r="C170" s="8" t="s">
        <v>515</v>
      </c>
      <c r="D170" s="9">
        <v>49</v>
      </c>
      <c r="E170" s="9"/>
      <c r="F170" s="9"/>
      <c r="G170" s="9"/>
      <c r="H170" s="9"/>
      <c r="I170" s="9"/>
      <c r="J170" s="9"/>
      <c r="K170" s="9"/>
      <c r="L170" s="9"/>
      <c r="M170" s="9"/>
      <c r="N170" s="9">
        <v>1</v>
      </c>
      <c r="O170" s="9"/>
      <c r="P170" s="9"/>
    </row>
    <row r="171" spans="1:16">
      <c r="A171" s="8" t="s">
        <v>869</v>
      </c>
      <c r="B171" s="8" t="s">
        <v>870</v>
      </c>
      <c r="C171" s="8" t="s">
        <v>515</v>
      </c>
      <c r="D171" s="9">
        <v>59</v>
      </c>
      <c r="E171" s="9"/>
      <c r="F171" s="9"/>
      <c r="G171" s="9"/>
      <c r="H171" s="9"/>
      <c r="I171" s="9"/>
      <c r="J171" s="9"/>
      <c r="K171" s="9"/>
      <c r="L171" s="9"/>
      <c r="M171" s="9"/>
      <c r="N171" s="9">
        <v>1</v>
      </c>
      <c r="O171" s="9"/>
      <c r="P171" s="9"/>
    </row>
    <row r="172" spans="1:16">
      <c r="A172" s="8" t="s">
        <v>871</v>
      </c>
      <c r="B172" s="8" t="s">
        <v>872</v>
      </c>
      <c r="C172" s="8" t="s">
        <v>515</v>
      </c>
      <c r="D172" s="9">
        <v>42</v>
      </c>
      <c r="E172" s="9"/>
      <c r="F172" s="9"/>
      <c r="G172" s="9"/>
      <c r="H172" s="9"/>
      <c r="I172" s="9"/>
      <c r="J172" s="9"/>
      <c r="K172" s="9"/>
      <c r="L172" s="9"/>
      <c r="M172" s="9"/>
      <c r="N172" s="9">
        <v>1</v>
      </c>
      <c r="O172" s="9"/>
      <c r="P172" s="9"/>
    </row>
    <row r="173" spans="1:16">
      <c r="A173" s="8" t="s">
        <v>873</v>
      </c>
      <c r="B173" s="8" t="s">
        <v>874</v>
      </c>
      <c r="C173" s="8" t="s">
        <v>515</v>
      </c>
      <c r="D173" s="9">
        <v>51</v>
      </c>
      <c r="E173" s="9"/>
      <c r="F173" s="9"/>
      <c r="G173" s="9"/>
      <c r="H173" s="9"/>
      <c r="I173" s="9"/>
      <c r="J173" s="9"/>
      <c r="K173" s="9"/>
      <c r="L173" s="9"/>
      <c r="M173" s="9"/>
      <c r="N173" s="9">
        <v>1</v>
      </c>
      <c r="O173" s="9"/>
      <c r="P173" s="9"/>
    </row>
    <row r="174" spans="1:16">
      <c r="A174" s="8" t="s">
        <v>875</v>
      </c>
      <c r="B174" s="8" t="s">
        <v>876</v>
      </c>
      <c r="C174" s="8" t="s">
        <v>515</v>
      </c>
      <c r="D174" s="9">
        <v>13</v>
      </c>
      <c r="E174" s="9"/>
      <c r="F174" s="9"/>
      <c r="G174" s="9"/>
      <c r="H174" s="9"/>
      <c r="I174" s="9"/>
      <c r="J174" s="9"/>
      <c r="K174" s="9"/>
      <c r="L174" s="9"/>
      <c r="M174" s="9"/>
      <c r="N174" s="9">
        <v>1</v>
      </c>
      <c r="O174" s="9"/>
      <c r="P174" s="9"/>
    </row>
    <row r="175" spans="1:16">
      <c r="A175" s="8" t="s">
        <v>877</v>
      </c>
      <c r="B175" s="8" t="s">
        <v>878</v>
      </c>
      <c r="C175" s="8" t="s">
        <v>515</v>
      </c>
      <c r="D175" s="9">
        <v>12</v>
      </c>
      <c r="E175" s="9"/>
      <c r="F175" s="9"/>
      <c r="G175" s="9"/>
      <c r="H175" s="9"/>
      <c r="I175" s="9"/>
      <c r="J175" s="9"/>
      <c r="K175" s="9"/>
      <c r="L175" s="9"/>
      <c r="M175" s="9"/>
      <c r="N175" s="9">
        <v>1</v>
      </c>
      <c r="O175" s="9"/>
      <c r="P175" s="9"/>
    </row>
    <row r="176" spans="1:16">
      <c r="A176" s="8" t="s">
        <v>879</v>
      </c>
      <c r="B176" s="8" t="s">
        <v>880</v>
      </c>
      <c r="C176" s="8" t="s">
        <v>670</v>
      </c>
      <c r="D176" s="9">
        <f>34+33+19+28+33+38+28+38+41</f>
        <v>292</v>
      </c>
      <c r="E176" s="9">
        <v>13</v>
      </c>
      <c r="F176" s="9">
        <v>0</v>
      </c>
      <c r="G176" s="9">
        <v>0</v>
      </c>
      <c r="H176" s="9">
        <v>16</v>
      </c>
      <c r="I176" s="9" t="s">
        <v>671</v>
      </c>
      <c r="J176" s="9">
        <v>10</v>
      </c>
      <c r="K176" s="9">
        <v>2</v>
      </c>
      <c r="L176" s="9">
        <v>0</v>
      </c>
      <c r="M176" s="9">
        <v>0</v>
      </c>
      <c r="N176" s="9">
        <v>1</v>
      </c>
      <c r="O176" s="9" t="s">
        <v>571</v>
      </c>
      <c r="P176" s="9"/>
    </row>
    <row r="177" spans="1:16">
      <c r="A177" s="8" t="s">
        <v>881</v>
      </c>
      <c r="B177" s="8" t="s">
        <v>882</v>
      </c>
      <c r="C177" s="8" t="s">
        <v>670</v>
      </c>
      <c r="D177" s="9">
        <f>12+39+31+10+12+7+9+26+17+23+45+57+21</f>
        <v>309</v>
      </c>
      <c r="E177" s="9">
        <v>13</v>
      </c>
      <c r="F177" s="9">
        <v>0</v>
      </c>
      <c r="G177" s="9">
        <v>0</v>
      </c>
      <c r="H177" s="9">
        <v>4</v>
      </c>
      <c r="I177" s="9" t="s">
        <v>671</v>
      </c>
      <c r="J177" s="9">
        <v>9</v>
      </c>
      <c r="K177" s="9">
        <v>2</v>
      </c>
      <c r="L177" s="9">
        <v>0</v>
      </c>
      <c r="M177" s="9">
        <v>0</v>
      </c>
      <c r="N177" s="9">
        <v>1</v>
      </c>
      <c r="O177" s="9" t="s">
        <v>571</v>
      </c>
      <c r="P177" s="9"/>
    </row>
    <row r="178" spans="1:16">
      <c r="A178" s="8" t="s">
        <v>883</v>
      </c>
      <c r="B178" s="8" t="s">
        <v>884</v>
      </c>
      <c r="C178" s="8" t="s">
        <v>670</v>
      </c>
      <c r="D178" s="9">
        <v>227</v>
      </c>
      <c r="E178" s="9"/>
      <c r="F178" s="9"/>
      <c r="G178" s="9"/>
      <c r="H178" s="9"/>
      <c r="I178" s="9">
        <v>142</v>
      </c>
      <c r="J178" s="9">
        <v>20</v>
      </c>
      <c r="K178" s="9"/>
      <c r="L178" s="9"/>
      <c r="M178" s="9"/>
      <c r="N178" s="9">
        <v>3</v>
      </c>
      <c r="O178" s="9"/>
      <c r="P178" s="9" t="s">
        <v>885</v>
      </c>
    </row>
    <row r="179" spans="1:16">
      <c r="A179" s="8" t="s">
        <v>886</v>
      </c>
      <c r="B179" s="8" t="s">
        <v>887</v>
      </c>
      <c r="C179" s="8" t="s">
        <v>670</v>
      </c>
      <c r="D179" s="9">
        <v>143</v>
      </c>
      <c r="E179" s="9"/>
      <c r="F179" s="9"/>
      <c r="G179" s="9"/>
      <c r="H179" s="9"/>
      <c r="I179" s="9">
        <v>78</v>
      </c>
      <c r="J179" s="9">
        <v>16</v>
      </c>
      <c r="K179" s="9"/>
      <c r="L179" s="9"/>
      <c r="M179" s="9"/>
      <c r="N179" s="9">
        <v>3</v>
      </c>
      <c r="O179" s="9"/>
      <c r="P179" s="9" t="s">
        <v>885</v>
      </c>
    </row>
    <row r="180" spans="1:16">
      <c r="A180" s="8" t="s">
        <v>888</v>
      </c>
      <c r="B180" s="8" t="s">
        <v>889</v>
      </c>
      <c r="C180" s="8" t="s">
        <v>549</v>
      </c>
      <c r="D180" s="9">
        <f>15+31+7+38+14+9+19</f>
        <v>133</v>
      </c>
      <c r="E180" s="9">
        <v>8</v>
      </c>
      <c r="F180" s="9">
        <v>0</v>
      </c>
      <c r="G180" s="9">
        <v>0</v>
      </c>
      <c r="H180" s="9">
        <v>8</v>
      </c>
      <c r="I180" s="9" t="s">
        <v>890</v>
      </c>
      <c r="J180" s="9">
        <v>3</v>
      </c>
      <c r="K180" s="9">
        <v>1</v>
      </c>
      <c r="L180" s="9">
        <v>0</v>
      </c>
      <c r="M180" s="9">
        <v>0</v>
      </c>
      <c r="N180" s="9">
        <v>2</v>
      </c>
      <c r="O180" s="9" t="s">
        <v>571</v>
      </c>
      <c r="P180" s="9"/>
    </row>
    <row r="181" spans="1:16">
      <c r="A181" s="8" t="s">
        <v>891</v>
      </c>
      <c r="B181" s="8" t="s">
        <v>892</v>
      </c>
      <c r="C181" s="8" t="s">
        <v>661</v>
      </c>
      <c r="D181" s="9">
        <v>173</v>
      </c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</row>
    <row r="182" spans="1:16">
      <c r="A182" s="8"/>
      <c r="B182" s="8" t="s">
        <v>893</v>
      </c>
      <c r="C182" s="8"/>
      <c r="D182" s="9">
        <v>209</v>
      </c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</row>
    <row r="183" spans="1:16">
      <c r="A183" s="8" t="s">
        <v>894</v>
      </c>
      <c r="B183" s="8" t="s">
        <v>895</v>
      </c>
      <c r="C183" s="8" t="s">
        <v>661</v>
      </c>
      <c r="D183" s="9">
        <v>128</v>
      </c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</row>
    <row r="184" spans="1:16">
      <c r="A184" s="8"/>
      <c r="B184" s="8" t="s">
        <v>896</v>
      </c>
      <c r="C184" s="8"/>
      <c r="D184" s="9">
        <v>160</v>
      </c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</row>
    <row r="185" spans="1:16">
      <c r="A185" s="8"/>
      <c r="B185" s="8" t="s">
        <v>897</v>
      </c>
      <c r="C185" s="8"/>
      <c r="D185" s="9">
        <v>181</v>
      </c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</row>
    <row r="186" spans="1:16">
      <c r="A186" s="8" t="s">
        <v>898</v>
      </c>
      <c r="B186" s="8" t="s">
        <v>899</v>
      </c>
      <c r="C186" s="8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</row>
    <row r="187" spans="1:16">
      <c r="A187" s="8" t="s">
        <v>900</v>
      </c>
      <c r="B187" s="8" t="s">
        <v>901</v>
      </c>
      <c r="C187" s="8" t="s">
        <v>595</v>
      </c>
      <c r="D187" s="9">
        <v>204</v>
      </c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</row>
    <row r="188" spans="1:16">
      <c r="A188" s="8"/>
      <c r="B188" s="8" t="s">
        <v>902</v>
      </c>
      <c r="C188" s="8" t="s">
        <v>595</v>
      </c>
      <c r="D188" s="9">
        <v>180</v>
      </c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</row>
    <row r="189" spans="1:16">
      <c r="A189" s="8"/>
      <c r="B189" s="8" t="s">
        <v>903</v>
      </c>
      <c r="C189" s="8" t="s">
        <v>595</v>
      </c>
      <c r="D189" s="9">
        <v>154</v>
      </c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</row>
    <row r="190" spans="1:16">
      <c r="A190" s="8" t="s">
        <v>904</v>
      </c>
      <c r="B190" s="8" t="s">
        <v>905</v>
      </c>
      <c r="C190" s="8" t="s">
        <v>595</v>
      </c>
      <c r="D190" s="9">
        <v>46</v>
      </c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</row>
    <row r="191" spans="1:16">
      <c r="A191" s="8" t="s">
        <v>906</v>
      </c>
      <c r="B191" s="8" t="s">
        <v>907</v>
      </c>
      <c r="C191" s="8" t="s">
        <v>824</v>
      </c>
      <c r="D191" s="9">
        <v>63</v>
      </c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</row>
    <row r="192" spans="1:16">
      <c r="A192" s="8" t="s">
        <v>908</v>
      </c>
      <c r="B192" s="8" t="s">
        <v>909</v>
      </c>
      <c r="C192" s="8" t="s">
        <v>824</v>
      </c>
      <c r="D192" s="9">
        <v>64</v>
      </c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 t="s">
        <v>571</v>
      </c>
      <c r="P192" s="9"/>
    </row>
    <row r="193" spans="1:16">
      <c r="A193" s="8" t="s">
        <v>910</v>
      </c>
      <c r="B193" s="8" t="s">
        <v>911</v>
      </c>
      <c r="C193" s="8" t="s">
        <v>824</v>
      </c>
      <c r="D193" s="9">
        <v>111</v>
      </c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</row>
    <row r="194" spans="1:16">
      <c r="A194" s="8" t="s">
        <v>912</v>
      </c>
      <c r="B194" s="8" t="s">
        <v>913</v>
      </c>
      <c r="C194" s="8" t="s">
        <v>824</v>
      </c>
      <c r="D194" s="9">
        <v>79</v>
      </c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</row>
    <row r="195" spans="1:16">
      <c r="A195" s="8" t="s">
        <v>914</v>
      </c>
      <c r="B195" s="8" t="s">
        <v>915</v>
      </c>
      <c r="C195" s="8" t="s">
        <v>824</v>
      </c>
      <c r="D195" s="9">
        <v>11</v>
      </c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</row>
    <row r="196" spans="1:16" ht="15">
      <c r="A196" s="8" t="s">
        <v>916</v>
      </c>
      <c r="B196" s="13" t="s">
        <v>917</v>
      </c>
      <c r="C196" s="8" t="s">
        <v>598</v>
      </c>
      <c r="D196" s="9">
        <v>59</v>
      </c>
      <c r="E196" s="9">
        <v>4</v>
      </c>
      <c r="F196" s="9">
        <v>4</v>
      </c>
      <c r="G196" s="9">
        <v>0</v>
      </c>
      <c r="H196" s="9">
        <v>0</v>
      </c>
      <c r="I196" s="9">
        <v>6</v>
      </c>
      <c r="J196" s="9">
        <v>3</v>
      </c>
      <c r="K196" s="9">
        <v>1</v>
      </c>
      <c r="L196" s="9">
        <v>0</v>
      </c>
      <c r="M196" s="9">
        <v>8</v>
      </c>
      <c r="N196" s="9">
        <v>1</v>
      </c>
      <c r="O196" s="9"/>
      <c r="P196" s="9"/>
    </row>
    <row r="197" spans="1:16">
      <c r="A197" s="8" t="s">
        <v>918</v>
      </c>
      <c r="B197" s="8" t="s">
        <v>919</v>
      </c>
      <c r="C197" s="8" t="s">
        <v>598</v>
      </c>
      <c r="D197" s="9">
        <f>145+162</f>
        <v>307</v>
      </c>
      <c r="E197" s="9">
        <v>9</v>
      </c>
      <c r="F197" s="9">
        <v>15</v>
      </c>
      <c r="G197" s="9">
        <v>0</v>
      </c>
      <c r="H197" s="9">
        <v>0</v>
      </c>
      <c r="I197" s="9">
        <v>13</v>
      </c>
      <c r="J197" s="9">
        <v>0</v>
      </c>
      <c r="K197" s="9">
        <v>2</v>
      </c>
      <c r="L197" s="9">
        <v>0</v>
      </c>
      <c r="M197" s="9">
        <v>6</v>
      </c>
      <c r="N197" s="9">
        <v>1</v>
      </c>
      <c r="O197" s="9"/>
      <c r="P197" s="9"/>
    </row>
    <row r="198" spans="1:16">
      <c r="A198" s="8" t="s">
        <v>920</v>
      </c>
      <c r="B198" s="8" t="s">
        <v>921</v>
      </c>
      <c r="C198" s="8" t="s">
        <v>598</v>
      </c>
      <c r="D198" s="9">
        <v>135</v>
      </c>
      <c r="E198" s="9">
        <v>4</v>
      </c>
      <c r="F198" s="9">
        <v>7</v>
      </c>
      <c r="G198" s="9">
        <v>0</v>
      </c>
      <c r="H198" s="9">
        <v>0</v>
      </c>
      <c r="I198" s="9">
        <v>15</v>
      </c>
      <c r="J198" s="9">
        <v>8</v>
      </c>
      <c r="K198" s="9">
        <v>1</v>
      </c>
      <c r="L198" s="9">
        <v>0</v>
      </c>
      <c r="M198" s="9">
        <v>8</v>
      </c>
      <c r="N198" s="9">
        <v>1</v>
      </c>
      <c r="O198" s="9"/>
      <c r="P198" s="9"/>
    </row>
    <row r="199" spans="1:16">
      <c r="A199" s="8" t="s">
        <v>922</v>
      </c>
      <c r="B199" s="8" t="s">
        <v>923</v>
      </c>
      <c r="C199" s="8" t="s">
        <v>801</v>
      </c>
      <c r="D199" s="9">
        <f>40+12+10+16+7+13+5+8+3+6</f>
        <v>120</v>
      </c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 t="s">
        <v>571</v>
      </c>
      <c r="P199" s="9"/>
    </row>
    <row r="200" spans="1:16">
      <c r="A200" s="8" t="s">
        <v>924</v>
      </c>
      <c r="B200" s="8" t="s">
        <v>925</v>
      </c>
      <c r="C200" s="8" t="s">
        <v>801</v>
      </c>
      <c r="D200" s="9">
        <v>15</v>
      </c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 t="s">
        <v>571</v>
      </c>
      <c r="P200" s="9"/>
    </row>
    <row r="201" spans="1:16">
      <c r="A201" s="8" t="s">
        <v>926</v>
      </c>
      <c r="B201" s="8" t="s">
        <v>927</v>
      </c>
      <c r="C201" s="8" t="s">
        <v>801</v>
      </c>
      <c r="D201" s="9">
        <f>44+8</f>
        <v>52</v>
      </c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 t="s">
        <v>571</v>
      </c>
      <c r="P201" s="9"/>
    </row>
    <row r="202" spans="1:16">
      <c r="A202" s="8" t="s">
        <v>928</v>
      </c>
      <c r="B202" s="8" t="s">
        <v>929</v>
      </c>
      <c r="C202" s="8" t="s">
        <v>801</v>
      </c>
      <c r="D202" s="9">
        <v>52</v>
      </c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 t="s">
        <v>571</v>
      </c>
      <c r="P202" s="9"/>
    </row>
    <row r="203" spans="1:16">
      <c r="A203" s="8" t="s">
        <v>930</v>
      </c>
      <c r="B203" s="8" t="s">
        <v>931</v>
      </c>
      <c r="C203" s="8" t="s">
        <v>801</v>
      </c>
      <c r="D203" s="9">
        <v>30</v>
      </c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 t="s">
        <v>571</v>
      </c>
      <c r="P203" s="9"/>
    </row>
    <row r="204" spans="1:16">
      <c r="A204" s="8" t="s">
        <v>932</v>
      </c>
      <c r="B204" s="8" t="s">
        <v>933</v>
      </c>
      <c r="C204" s="8" t="s">
        <v>801</v>
      </c>
      <c r="D204" s="9">
        <f>16+22</f>
        <v>38</v>
      </c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 t="s">
        <v>571</v>
      </c>
      <c r="P204" s="9"/>
    </row>
    <row r="205" spans="1:16">
      <c r="A205" s="8" t="s">
        <v>934</v>
      </c>
      <c r="B205" s="8" t="s">
        <v>935</v>
      </c>
      <c r="C205" s="8" t="s">
        <v>801</v>
      </c>
      <c r="D205" s="9">
        <v>19</v>
      </c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 t="s">
        <v>571</v>
      </c>
      <c r="P205" s="9"/>
    </row>
    <row r="206" spans="1:16">
      <c r="A206" s="8" t="s">
        <v>936</v>
      </c>
      <c r="B206" s="8" t="s">
        <v>937</v>
      </c>
      <c r="C206" s="8" t="s">
        <v>801</v>
      </c>
      <c r="D206" s="9">
        <v>39</v>
      </c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 t="s">
        <v>571</v>
      </c>
      <c r="P206" s="9"/>
    </row>
    <row r="207" spans="1:16">
      <c r="A207" s="8" t="s">
        <v>938</v>
      </c>
      <c r="B207" s="8" t="s">
        <v>939</v>
      </c>
      <c r="C207" s="8" t="s">
        <v>940</v>
      </c>
      <c r="D207" s="9">
        <v>10</v>
      </c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 t="s">
        <v>571</v>
      </c>
      <c r="P207" s="9"/>
    </row>
    <row r="208" spans="1:16">
      <c r="A208" s="8" t="s">
        <v>941</v>
      </c>
      <c r="B208" s="8" t="s">
        <v>942</v>
      </c>
      <c r="C208" s="8" t="s">
        <v>940</v>
      </c>
      <c r="D208" s="9">
        <v>9</v>
      </c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 t="s">
        <v>571</v>
      </c>
      <c r="P208" s="9"/>
    </row>
    <row r="209" spans="1:16">
      <c r="A209" s="8" t="s">
        <v>943</v>
      </c>
      <c r="B209" s="8" t="s">
        <v>944</v>
      </c>
      <c r="C209" s="8" t="s">
        <v>940</v>
      </c>
      <c r="D209" s="9">
        <v>1</v>
      </c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 t="s">
        <v>571</v>
      </c>
      <c r="P209" s="9"/>
    </row>
    <row r="210" spans="1:16">
      <c r="A210" s="8" t="s">
        <v>945</v>
      </c>
      <c r="B210" s="8" t="s">
        <v>946</v>
      </c>
      <c r="C210" s="8" t="s">
        <v>940</v>
      </c>
      <c r="D210" s="9">
        <v>15</v>
      </c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 t="s">
        <v>571</v>
      </c>
      <c r="P210" s="9"/>
    </row>
    <row r="211" spans="1:16">
      <c r="A211" s="8" t="s">
        <v>947</v>
      </c>
      <c r="B211" s="8" t="s">
        <v>948</v>
      </c>
      <c r="C211" s="8" t="s">
        <v>940</v>
      </c>
      <c r="D211" s="9">
        <v>11</v>
      </c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 t="s">
        <v>571</v>
      </c>
      <c r="P211" s="9"/>
    </row>
    <row r="212" spans="1:16">
      <c r="A212" s="8" t="s">
        <v>949</v>
      </c>
      <c r="B212" s="8" t="s">
        <v>950</v>
      </c>
      <c r="C212" s="8" t="s">
        <v>940</v>
      </c>
      <c r="D212" s="9">
        <v>14</v>
      </c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 t="s">
        <v>571</v>
      </c>
      <c r="P212" s="9"/>
    </row>
    <row r="213" spans="1:16">
      <c r="A213" s="8" t="s">
        <v>951</v>
      </c>
      <c r="B213" s="8" t="s">
        <v>952</v>
      </c>
      <c r="C213" s="8" t="s">
        <v>940</v>
      </c>
      <c r="D213" s="9">
        <v>1</v>
      </c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 t="s">
        <v>571</v>
      </c>
      <c r="P213" s="9"/>
    </row>
    <row r="214" spans="1:16">
      <c r="A214" s="8" t="s">
        <v>953</v>
      </c>
      <c r="B214" s="8" t="s">
        <v>954</v>
      </c>
      <c r="C214" s="8" t="s">
        <v>940</v>
      </c>
      <c r="D214" s="9">
        <v>15</v>
      </c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 t="s">
        <v>571</v>
      </c>
      <c r="P214" s="9"/>
    </row>
    <row r="215" spans="1:16">
      <c r="A215" s="8" t="s">
        <v>955</v>
      </c>
      <c r="B215" s="8" t="s">
        <v>956</v>
      </c>
      <c r="C215" s="8" t="s">
        <v>836</v>
      </c>
      <c r="D215" s="9">
        <f>9+7</f>
        <v>16</v>
      </c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 t="s">
        <v>957</v>
      </c>
      <c r="P215" s="9"/>
    </row>
    <row r="216" spans="1:16">
      <c r="A216" s="8" t="s">
        <v>958</v>
      </c>
      <c r="B216" s="8" t="s">
        <v>959</v>
      </c>
      <c r="C216" s="8" t="s">
        <v>747</v>
      </c>
      <c r="D216" s="9">
        <v>19</v>
      </c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 t="s">
        <v>571</v>
      </c>
      <c r="P216" s="9"/>
    </row>
    <row r="217" spans="1:16">
      <c r="A217" s="8" t="s">
        <v>960</v>
      </c>
      <c r="B217" s="8" t="s">
        <v>961</v>
      </c>
      <c r="C217" s="8" t="s">
        <v>836</v>
      </c>
      <c r="D217" s="9">
        <v>16</v>
      </c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 t="s">
        <v>962</v>
      </c>
      <c r="P217" s="9"/>
    </row>
    <row r="218" spans="1:16">
      <c r="A218" s="8" t="s">
        <v>963</v>
      </c>
      <c r="B218" s="8" t="s">
        <v>964</v>
      </c>
      <c r="C218" s="8" t="s">
        <v>836</v>
      </c>
      <c r="D218" s="9">
        <v>18</v>
      </c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 t="s">
        <v>965</v>
      </c>
      <c r="P218" s="9"/>
    </row>
    <row r="219" spans="1:16">
      <c r="A219" s="8" t="s">
        <v>966</v>
      </c>
      <c r="B219" s="8" t="s">
        <v>967</v>
      </c>
      <c r="C219" s="8" t="s">
        <v>836</v>
      </c>
      <c r="D219" s="9">
        <v>29</v>
      </c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 t="s">
        <v>968</v>
      </c>
      <c r="P219" s="9"/>
    </row>
    <row r="220" spans="1:16">
      <c r="A220" s="8" t="s">
        <v>969</v>
      </c>
      <c r="B220" s="8" t="s">
        <v>970</v>
      </c>
      <c r="C220" s="8" t="s">
        <v>971</v>
      </c>
      <c r="D220" s="9">
        <v>30</v>
      </c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 t="s">
        <v>972</v>
      </c>
      <c r="P220" s="9"/>
    </row>
    <row r="221" spans="1:16">
      <c r="A221" s="8" t="s">
        <v>973</v>
      </c>
      <c r="B221" s="8" t="s">
        <v>974</v>
      </c>
      <c r="C221" s="8" t="s">
        <v>801</v>
      </c>
      <c r="D221" s="9">
        <v>9</v>
      </c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 t="s">
        <v>571</v>
      </c>
      <c r="P221" s="9"/>
    </row>
    <row r="222" spans="1:16">
      <c r="A222" s="8" t="s">
        <v>975</v>
      </c>
      <c r="B222" s="8" t="s">
        <v>976</v>
      </c>
      <c r="C222" s="8" t="s">
        <v>971</v>
      </c>
      <c r="D222" s="9">
        <v>16</v>
      </c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 t="s">
        <v>972</v>
      </c>
      <c r="P222" s="9"/>
    </row>
    <row r="223" spans="1:16">
      <c r="A223" s="8" t="s">
        <v>977</v>
      </c>
      <c r="B223" s="8" t="s">
        <v>978</v>
      </c>
      <c r="C223" s="8" t="s">
        <v>971</v>
      </c>
      <c r="D223" s="9">
        <f>5+8</f>
        <v>13</v>
      </c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 t="s">
        <v>972</v>
      </c>
      <c r="P223" s="9"/>
    </row>
    <row r="224" spans="1:16">
      <c r="A224" s="8" t="s">
        <v>979</v>
      </c>
      <c r="B224" s="8" t="s">
        <v>980</v>
      </c>
      <c r="C224" s="8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 t="s">
        <v>524</v>
      </c>
      <c r="P224" s="9"/>
    </row>
    <row r="225" spans="1:16">
      <c r="A225" s="8" t="s">
        <v>981</v>
      </c>
      <c r="B225" s="8" t="s">
        <v>982</v>
      </c>
      <c r="C225" s="8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 t="s">
        <v>524</v>
      </c>
      <c r="P225" s="9"/>
    </row>
    <row r="226" spans="1:16">
      <c r="A226" s="8" t="s">
        <v>983</v>
      </c>
      <c r="B226" s="8" t="s">
        <v>984</v>
      </c>
      <c r="C226" s="8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 t="s">
        <v>524</v>
      </c>
      <c r="P226" s="9"/>
    </row>
    <row r="227" spans="1:16">
      <c r="A227" s="8" t="s">
        <v>985</v>
      </c>
      <c r="B227" s="8" t="s">
        <v>986</v>
      </c>
      <c r="C227" s="8" t="s">
        <v>801</v>
      </c>
      <c r="D227" s="9">
        <v>10</v>
      </c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 t="s">
        <v>571</v>
      </c>
      <c r="P227" s="9"/>
    </row>
    <row r="228" spans="1:16">
      <c r="A228" s="8" t="s">
        <v>987</v>
      </c>
      <c r="B228" s="8" t="s">
        <v>988</v>
      </c>
      <c r="C228" s="8" t="s">
        <v>801</v>
      </c>
      <c r="D228" s="9">
        <v>14</v>
      </c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 t="s">
        <v>571</v>
      </c>
      <c r="P228" s="9"/>
    </row>
    <row r="229" spans="1:16">
      <c r="A229" s="8" t="s">
        <v>989</v>
      </c>
      <c r="B229" s="8" t="s">
        <v>990</v>
      </c>
      <c r="C229" s="8" t="s">
        <v>801</v>
      </c>
      <c r="D229" s="9">
        <v>14</v>
      </c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 t="s">
        <v>571</v>
      </c>
      <c r="P229" s="9"/>
    </row>
    <row r="230" spans="1:16">
      <c r="A230" s="8" t="s">
        <v>991</v>
      </c>
      <c r="B230" s="8" t="s">
        <v>992</v>
      </c>
      <c r="C230" s="8" t="s">
        <v>801</v>
      </c>
      <c r="D230" s="9">
        <f>17+37</f>
        <v>54</v>
      </c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 t="s">
        <v>571</v>
      </c>
      <c r="P230" s="9"/>
    </row>
    <row r="231" spans="1:16">
      <c r="A231" s="8" t="s">
        <v>993</v>
      </c>
      <c r="B231" s="8" t="s">
        <v>994</v>
      </c>
      <c r="C231" s="8" t="s">
        <v>801</v>
      </c>
      <c r="D231" s="9">
        <v>24</v>
      </c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 t="s">
        <v>571</v>
      </c>
      <c r="P231" s="9"/>
    </row>
    <row r="232" spans="1:16">
      <c r="A232" s="8" t="s">
        <v>995</v>
      </c>
      <c r="B232" s="8" t="s">
        <v>996</v>
      </c>
      <c r="C232" s="8" t="s">
        <v>801</v>
      </c>
      <c r="D232" s="9">
        <v>44</v>
      </c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 t="s">
        <v>571</v>
      </c>
      <c r="P232" s="9"/>
    </row>
    <row r="233" spans="1:16">
      <c r="A233" s="8" t="s">
        <v>997</v>
      </c>
      <c r="B233" s="8" t="s">
        <v>998</v>
      </c>
      <c r="C233" s="8" t="s">
        <v>801</v>
      </c>
      <c r="D233" s="9">
        <v>46</v>
      </c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 t="s">
        <v>571</v>
      </c>
      <c r="P233" s="9"/>
    </row>
    <row r="234" spans="1:16">
      <c r="A234" s="8" t="s">
        <v>999</v>
      </c>
      <c r="B234" s="8" t="s">
        <v>1000</v>
      </c>
      <c r="C234" s="8" t="s">
        <v>1001</v>
      </c>
      <c r="D234" s="9">
        <v>12</v>
      </c>
      <c r="E234" s="9"/>
      <c r="F234" s="9"/>
      <c r="G234" s="9"/>
      <c r="H234" s="9"/>
      <c r="I234" s="9"/>
      <c r="J234" s="9"/>
      <c r="K234" s="9"/>
      <c r="L234" s="9"/>
      <c r="M234" s="9"/>
      <c r="N234" s="9">
        <v>1</v>
      </c>
      <c r="O234" s="9"/>
      <c r="P234" s="9"/>
    </row>
    <row r="235" spans="1:16">
      <c r="A235" s="8" t="s">
        <v>1002</v>
      </c>
      <c r="B235" s="8" t="s">
        <v>1003</v>
      </c>
      <c r="C235" s="8" t="s">
        <v>598</v>
      </c>
      <c r="D235" s="9">
        <v>149</v>
      </c>
      <c r="E235" s="9">
        <v>6</v>
      </c>
      <c r="F235" s="9">
        <v>6</v>
      </c>
      <c r="G235" s="9">
        <v>0</v>
      </c>
      <c r="H235" s="9">
        <v>0</v>
      </c>
      <c r="I235" s="9">
        <v>12</v>
      </c>
      <c r="J235" s="9">
        <v>2</v>
      </c>
      <c r="K235" s="9">
        <v>1</v>
      </c>
      <c r="L235" s="9">
        <v>0</v>
      </c>
      <c r="M235" s="9">
        <v>6</v>
      </c>
      <c r="N235" s="9">
        <v>1</v>
      </c>
      <c r="O235" s="9"/>
      <c r="P235" s="9"/>
    </row>
    <row r="236" spans="1:16">
      <c r="A236" s="8" t="s">
        <v>1004</v>
      </c>
      <c r="B236" s="8" t="s">
        <v>1005</v>
      </c>
      <c r="C236" s="8" t="s">
        <v>1001</v>
      </c>
      <c r="D236" s="9">
        <v>19</v>
      </c>
      <c r="E236" s="9"/>
      <c r="F236" s="9"/>
      <c r="G236" s="9"/>
      <c r="H236" s="9"/>
      <c r="I236" s="9"/>
      <c r="J236" s="9"/>
      <c r="K236" s="9"/>
      <c r="L236" s="9"/>
      <c r="M236" s="9"/>
      <c r="N236" s="9">
        <v>1</v>
      </c>
      <c r="O236" s="9"/>
      <c r="P236" s="9"/>
    </row>
    <row r="237" spans="1:16">
      <c r="A237" s="8" t="s">
        <v>1006</v>
      </c>
      <c r="B237" s="8" t="s">
        <v>1007</v>
      </c>
      <c r="C237" s="8" t="s">
        <v>607</v>
      </c>
      <c r="D237" s="9">
        <v>206</v>
      </c>
      <c r="E237" s="9"/>
      <c r="F237" s="9"/>
      <c r="G237" s="9">
        <v>2</v>
      </c>
      <c r="H237" s="9"/>
      <c r="I237" s="9">
        <v>19</v>
      </c>
      <c r="J237" s="9"/>
      <c r="K237" s="9">
        <v>2</v>
      </c>
      <c r="L237" s="9">
        <v>3</v>
      </c>
      <c r="M237" s="9">
        <v>6</v>
      </c>
      <c r="N237" s="9"/>
      <c r="O237" s="9"/>
      <c r="P237" s="9"/>
    </row>
    <row r="238" spans="1:16">
      <c r="A238" s="8" t="s">
        <v>1008</v>
      </c>
      <c r="B238" s="8" t="s">
        <v>1009</v>
      </c>
      <c r="C238" s="8" t="s">
        <v>1001</v>
      </c>
      <c r="D238" s="9">
        <f>14+6+19+6+16+11+23</f>
        <v>95</v>
      </c>
      <c r="E238" s="9"/>
      <c r="F238" s="9"/>
      <c r="G238" s="9"/>
      <c r="H238" s="9"/>
      <c r="I238" s="9"/>
      <c r="J238" s="9"/>
      <c r="K238" s="9"/>
      <c r="L238" s="9"/>
      <c r="M238" s="9"/>
      <c r="N238" s="9">
        <v>1</v>
      </c>
      <c r="O238" s="9"/>
      <c r="P238" s="9"/>
    </row>
    <row r="239" spans="1:16">
      <c r="A239" s="8" t="s">
        <v>1010</v>
      </c>
      <c r="B239" s="8" t="s">
        <v>1011</v>
      </c>
      <c r="C239" s="8" t="s">
        <v>598</v>
      </c>
      <c r="D239" s="9">
        <v>94</v>
      </c>
      <c r="E239" s="9">
        <v>4</v>
      </c>
      <c r="F239" s="9">
        <v>5</v>
      </c>
      <c r="G239" s="9"/>
      <c r="H239" s="9"/>
      <c r="I239" s="9">
        <v>9</v>
      </c>
      <c r="J239" s="9"/>
      <c r="K239" s="9">
        <v>1</v>
      </c>
      <c r="L239" s="9">
        <v>4</v>
      </c>
      <c r="M239" s="9">
        <v>4</v>
      </c>
      <c r="N239" s="9"/>
      <c r="O239" s="9"/>
      <c r="P239" s="9"/>
    </row>
    <row r="240" spans="1:16">
      <c r="A240" s="8" t="s">
        <v>1012</v>
      </c>
      <c r="B240" s="8" t="s">
        <v>1013</v>
      </c>
      <c r="C240" s="8" t="s">
        <v>824</v>
      </c>
      <c r="D240" s="9">
        <v>35</v>
      </c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</row>
    <row r="241" spans="1:16">
      <c r="A241" s="8" t="s">
        <v>1014</v>
      </c>
      <c r="B241" s="8" t="s">
        <v>1015</v>
      </c>
      <c r="C241" s="8" t="s">
        <v>824</v>
      </c>
      <c r="D241" s="9">
        <v>22</v>
      </c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</row>
    <row r="242" spans="1:16">
      <c r="A242" s="8" t="s">
        <v>1016</v>
      </c>
      <c r="B242" s="8" t="s">
        <v>1017</v>
      </c>
      <c r="C242" s="8" t="s">
        <v>824</v>
      </c>
      <c r="D242" s="9">
        <v>79</v>
      </c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</row>
    <row r="243" spans="1:16">
      <c r="A243" s="8" t="s">
        <v>1018</v>
      </c>
      <c r="B243" s="8" t="s">
        <v>1019</v>
      </c>
      <c r="C243" s="8" t="s">
        <v>824</v>
      </c>
      <c r="D243" s="9">
        <v>32</v>
      </c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</row>
    <row r="244" spans="1:16">
      <c r="A244" s="8" t="s">
        <v>1020</v>
      </c>
      <c r="B244" s="8" t="s">
        <v>1021</v>
      </c>
      <c r="C244" s="8" t="s">
        <v>824</v>
      </c>
      <c r="D244" s="9">
        <v>22</v>
      </c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</row>
    <row r="245" spans="1:16">
      <c r="A245" s="8" t="s">
        <v>1022</v>
      </c>
      <c r="B245" s="8" t="s">
        <v>1023</v>
      </c>
      <c r="C245" s="8" t="s">
        <v>1024</v>
      </c>
      <c r="D245" s="9">
        <v>80</v>
      </c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 t="s">
        <v>1025</v>
      </c>
      <c r="P245" s="9"/>
    </row>
    <row r="246" spans="1:16">
      <c r="A246" s="8" t="s">
        <v>1026</v>
      </c>
      <c r="B246" s="8" t="s">
        <v>1027</v>
      </c>
      <c r="C246" s="8" t="s">
        <v>1024</v>
      </c>
      <c r="D246" s="9">
        <v>23</v>
      </c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</row>
    <row r="247" spans="1:16">
      <c r="A247" s="8" t="s">
        <v>1028</v>
      </c>
      <c r="B247" s="8" t="s">
        <v>1029</v>
      </c>
      <c r="C247" s="8" t="s">
        <v>1024</v>
      </c>
      <c r="D247" s="9">
        <v>45</v>
      </c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</row>
    <row r="248" spans="1:16">
      <c r="A248" s="8" t="s">
        <v>1030</v>
      </c>
      <c r="B248" s="8" t="s">
        <v>1031</v>
      </c>
      <c r="C248" s="8" t="s">
        <v>1024</v>
      </c>
      <c r="D248" s="9">
        <v>76</v>
      </c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</row>
    <row r="249" spans="1:16">
      <c r="A249" s="8" t="s">
        <v>1032</v>
      </c>
      <c r="B249" s="8" t="s">
        <v>1033</v>
      </c>
      <c r="C249" s="8" t="s">
        <v>1024</v>
      </c>
      <c r="D249" s="9">
        <v>40</v>
      </c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</row>
    <row r="250" spans="1:16">
      <c r="A250" s="8" t="s">
        <v>1034</v>
      </c>
      <c r="B250" s="8" t="s">
        <v>1035</v>
      </c>
      <c r="C250" s="8" t="s">
        <v>1024</v>
      </c>
      <c r="D250" s="9">
        <v>11</v>
      </c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</row>
    <row r="251" spans="1:16">
      <c r="A251" s="8" t="s">
        <v>1036</v>
      </c>
      <c r="B251" s="8" t="s">
        <v>1037</v>
      </c>
      <c r="C251" s="8" t="s">
        <v>1024</v>
      </c>
      <c r="D251" s="9">
        <v>26</v>
      </c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</row>
    <row r="252" spans="1:16">
      <c r="A252" s="8" t="s">
        <v>1038</v>
      </c>
      <c r="B252" s="8" t="s">
        <v>1039</v>
      </c>
      <c r="C252" s="8" t="s">
        <v>1024</v>
      </c>
      <c r="D252" s="9">
        <v>90</v>
      </c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</row>
    <row r="253" spans="1:16">
      <c r="A253" s="8" t="s">
        <v>1040</v>
      </c>
      <c r="B253" s="8" t="s">
        <v>1041</v>
      </c>
      <c r="C253" s="8" t="s">
        <v>1024</v>
      </c>
      <c r="D253" s="9">
        <v>61</v>
      </c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</row>
    <row r="254" spans="1:16">
      <c r="A254" s="8" t="s">
        <v>1042</v>
      </c>
      <c r="B254" s="8" t="s">
        <v>1043</v>
      </c>
      <c r="C254" s="8" t="s">
        <v>1024</v>
      </c>
      <c r="D254" s="9">
        <v>36</v>
      </c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</row>
    <row r="255" spans="1:16">
      <c r="A255" s="8" t="s">
        <v>1044</v>
      </c>
      <c r="B255" s="8" t="s">
        <v>1045</v>
      </c>
      <c r="C255" s="8" t="s">
        <v>1024</v>
      </c>
      <c r="D255" s="9">
        <v>4</v>
      </c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</row>
    <row r="256" spans="1:16">
      <c r="A256" s="8" t="s">
        <v>1046</v>
      </c>
      <c r="B256" s="8" t="s">
        <v>1047</v>
      </c>
      <c r="C256" s="8" t="s">
        <v>1024</v>
      </c>
      <c r="D256" s="9">
        <v>86</v>
      </c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</row>
    <row r="257" spans="1:16">
      <c r="A257" s="8"/>
      <c r="B257" s="8" t="s">
        <v>1048</v>
      </c>
      <c r="C257" s="8" t="s">
        <v>1024</v>
      </c>
      <c r="D257" s="9">
        <v>123</v>
      </c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</row>
    <row r="258" spans="1:16">
      <c r="A258" s="8" t="s">
        <v>1049</v>
      </c>
      <c r="B258" s="8" t="s">
        <v>1050</v>
      </c>
      <c r="C258" s="8" t="s">
        <v>1024</v>
      </c>
      <c r="D258" s="9">
        <v>74</v>
      </c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</row>
    <row r="259" spans="1:16">
      <c r="A259" s="8" t="s">
        <v>1051</v>
      </c>
      <c r="B259" s="8" t="s">
        <v>1052</v>
      </c>
      <c r="C259" s="8" t="s">
        <v>1024</v>
      </c>
      <c r="D259" s="9">
        <v>59</v>
      </c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</row>
    <row r="260" spans="1:16">
      <c r="A260" s="8" t="s">
        <v>1053</v>
      </c>
      <c r="B260" s="8" t="s">
        <v>1054</v>
      </c>
      <c r="C260" s="8" t="s">
        <v>824</v>
      </c>
      <c r="D260" s="9">
        <v>33</v>
      </c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</row>
    <row r="261" spans="1:16">
      <c r="A261" s="8" t="s">
        <v>1055</v>
      </c>
      <c r="B261" s="8" t="s">
        <v>1056</v>
      </c>
      <c r="C261" s="8" t="s">
        <v>824</v>
      </c>
      <c r="D261" s="9">
        <v>2</v>
      </c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</row>
    <row r="262" spans="1:16">
      <c r="A262" s="8" t="s">
        <v>1057</v>
      </c>
      <c r="B262" s="8" t="s">
        <v>1058</v>
      </c>
      <c r="C262" s="8" t="s">
        <v>576</v>
      </c>
      <c r="D262" s="9">
        <v>1</v>
      </c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 t="s">
        <v>524</v>
      </c>
      <c r="P262" s="9"/>
    </row>
    <row r="263" spans="1:16">
      <c r="A263" s="8" t="s">
        <v>1059</v>
      </c>
      <c r="B263" s="8" t="s">
        <v>1060</v>
      </c>
      <c r="C263" s="8" t="s">
        <v>824</v>
      </c>
      <c r="D263" s="9">
        <v>16</v>
      </c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</row>
    <row r="264" spans="1:16">
      <c r="A264" s="8" t="s">
        <v>1061</v>
      </c>
      <c r="B264" s="8" t="s">
        <v>1062</v>
      </c>
      <c r="C264" s="8" t="s">
        <v>1001</v>
      </c>
      <c r="D264" s="9">
        <v>6</v>
      </c>
      <c r="E264" s="9"/>
      <c r="F264" s="9"/>
      <c r="G264" s="9"/>
      <c r="H264" s="9"/>
      <c r="I264" s="9"/>
      <c r="J264" s="9"/>
      <c r="K264" s="9"/>
      <c r="L264" s="9"/>
      <c r="M264" s="9"/>
      <c r="N264" s="9">
        <v>1</v>
      </c>
      <c r="O264" s="9"/>
      <c r="P264" s="9"/>
    </row>
    <row r="265" spans="1:16">
      <c r="A265" s="8" t="s">
        <v>1063</v>
      </c>
      <c r="B265" s="8" t="s">
        <v>1064</v>
      </c>
      <c r="C265" s="8" t="s">
        <v>1001</v>
      </c>
      <c r="D265" s="9">
        <v>4</v>
      </c>
      <c r="E265" s="9"/>
      <c r="F265" s="9"/>
      <c r="G265" s="9"/>
      <c r="H265" s="9"/>
      <c r="I265" s="9"/>
      <c r="J265" s="9"/>
      <c r="K265" s="9"/>
      <c r="L265" s="9"/>
      <c r="M265" s="9"/>
      <c r="N265" s="9">
        <v>1</v>
      </c>
      <c r="O265" s="9"/>
      <c r="P265" s="9"/>
    </row>
    <row r="266" spans="1:16">
      <c r="A266" s="8" t="s">
        <v>1065</v>
      </c>
      <c r="B266" s="8" t="s">
        <v>1066</v>
      </c>
      <c r="C266" s="8" t="s">
        <v>1001</v>
      </c>
      <c r="D266" s="9">
        <v>37</v>
      </c>
      <c r="E266" s="9"/>
      <c r="F266" s="9"/>
      <c r="G266" s="9"/>
      <c r="H266" s="9"/>
      <c r="I266" s="9"/>
      <c r="J266" s="9"/>
      <c r="K266" s="9"/>
      <c r="L266" s="9"/>
      <c r="M266" s="9"/>
      <c r="N266" s="9">
        <v>1</v>
      </c>
      <c r="O266" s="9"/>
      <c r="P266" s="9"/>
    </row>
    <row r="267" spans="1:16">
      <c r="A267" s="8" t="s">
        <v>1067</v>
      </c>
      <c r="B267" s="8" t="s">
        <v>1068</v>
      </c>
      <c r="C267" s="8" t="s">
        <v>1001</v>
      </c>
      <c r="D267" s="9">
        <f>29+13+7+13+3+5</f>
        <v>70</v>
      </c>
      <c r="E267" s="9"/>
      <c r="F267" s="9"/>
      <c r="G267" s="9"/>
      <c r="H267" s="9"/>
      <c r="I267" s="9"/>
      <c r="J267" s="9"/>
      <c r="K267" s="9"/>
      <c r="L267" s="9"/>
      <c r="M267" s="9"/>
      <c r="N267" s="9">
        <v>1</v>
      </c>
      <c r="O267" s="9"/>
      <c r="P267" s="9"/>
    </row>
    <row r="268" spans="1:16">
      <c r="A268" s="8" t="s">
        <v>1069</v>
      </c>
      <c r="B268" s="8" t="s">
        <v>1070</v>
      </c>
      <c r="C268" s="8" t="s">
        <v>1001</v>
      </c>
      <c r="D268" s="9">
        <f>31+24+4+3+16+8+41</f>
        <v>127</v>
      </c>
      <c r="E268" s="9"/>
      <c r="F268" s="9"/>
      <c r="G268" s="9"/>
      <c r="H268" s="9"/>
      <c r="I268" s="9"/>
      <c r="J268" s="9"/>
      <c r="K268" s="9"/>
      <c r="L268" s="9"/>
      <c r="M268" s="9"/>
      <c r="N268" s="9">
        <v>1</v>
      </c>
      <c r="O268" s="9"/>
      <c r="P268" s="9"/>
    </row>
    <row r="269" spans="1:16">
      <c r="A269" s="8" t="s">
        <v>1071</v>
      </c>
      <c r="B269" s="8" t="s">
        <v>1072</v>
      </c>
      <c r="C269" s="8" t="s">
        <v>1001</v>
      </c>
      <c r="D269" s="9">
        <f>26+8+10+3+17+6+13+4+7+20+48</f>
        <v>162</v>
      </c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</row>
    <row r="270" spans="1:16">
      <c r="A270" s="8" t="s">
        <v>1073</v>
      </c>
      <c r="B270" s="8" t="s">
        <v>1074</v>
      </c>
      <c r="C270" s="8" t="s">
        <v>1001</v>
      </c>
      <c r="D270" s="9">
        <v>10</v>
      </c>
      <c r="E270" s="9"/>
      <c r="F270" s="9"/>
      <c r="G270" s="9"/>
      <c r="H270" s="9"/>
      <c r="I270" s="9"/>
      <c r="J270" s="9"/>
      <c r="K270" s="9"/>
      <c r="L270" s="9"/>
      <c r="M270" s="9"/>
      <c r="N270" s="9">
        <v>1</v>
      </c>
      <c r="O270" s="9"/>
      <c r="P270" s="9"/>
    </row>
    <row r="271" spans="1:16">
      <c r="A271" s="8" t="s">
        <v>1075</v>
      </c>
      <c r="B271" s="8" t="s">
        <v>1076</v>
      </c>
      <c r="C271" s="8" t="s">
        <v>1001</v>
      </c>
      <c r="D271" s="9">
        <v>4</v>
      </c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</row>
    <row r="272" spans="1:16">
      <c r="A272" s="8" t="s">
        <v>1077</v>
      </c>
      <c r="B272" s="8" t="s">
        <v>1078</v>
      </c>
      <c r="C272" s="8" t="s">
        <v>1001</v>
      </c>
      <c r="D272" s="9">
        <v>7</v>
      </c>
      <c r="E272" s="9"/>
      <c r="F272" s="9"/>
      <c r="G272" s="9"/>
      <c r="H272" s="9"/>
      <c r="I272" s="9"/>
      <c r="J272" s="9"/>
      <c r="K272" s="9">
        <v>1</v>
      </c>
      <c r="L272" s="9"/>
      <c r="M272" s="9"/>
      <c r="N272" s="9"/>
      <c r="O272" s="9"/>
      <c r="P272" s="9"/>
    </row>
    <row r="273" spans="1:16">
      <c r="A273" s="8" t="s">
        <v>1079</v>
      </c>
      <c r="B273" s="8" t="s">
        <v>1080</v>
      </c>
      <c r="C273" s="8" t="s">
        <v>1001</v>
      </c>
      <c r="D273" s="9">
        <v>14</v>
      </c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</row>
    <row r="274" spans="1:16">
      <c r="A274" s="8" t="s">
        <v>1081</v>
      </c>
      <c r="B274" s="8" t="s">
        <v>1082</v>
      </c>
      <c r="C274" s="8" t="s">
        <v>1001</v>
      </c>
      <c r="D274" s="9">
        <v>7</v>
      </c>
      <c r="E274" s="9"/>
      <c r="F274" s="9"/>
      <c r="G274" s="9"/>
      <c r="H274" s="9"/>
      <c r="I274" s="9"/>
      <c r="J274" s="9"/>
      <c r="K274" s="9">
        <v>1</v>
      </c>
      <c r="L274" s="9"/>
      <c r="M274" s="9"/>
      <c r="N274" s="9"/>
      <c r="O274" s="9"/>
      <c r="P274" s="9"/>
    </row>
    <row r="275" spans="1:16">
      <c r="A275" s="8" t="s">
        <v>1083</v>
      </c>
      <c r="B275" s="8" t="s">
        <v>1084</v>
      </c>
      <c r="C275" s="8" t="s">
        <v>1001</v>
      </c>
      <c r="D275" s="9">
        <v>17</v>
      </c>
      <c r="E275" s="9"/>
      <c r="F275" s="9"/>
      <c r="G275" s="9"/>
      <c r="H275" s="9"/>
      <c r="I275" s="9"/>
      <c r="J275" s="9"/>
      <c r="K275" s="9"/>
      <c r="L275" s="9"/>
      <c r="M275" s="9"/>
      <c r="N275" s="9">
        <v>1</v>
      </c>
      <c r="O275" s="9"/>
      <c r="P275" s="9"/>
    </row>
    <row r="276" spans="1:16">
      <c r="A276" s="8" t="s">
        <v>1085</v>
      </c>
      <c r="B276" s="8" t="s">
        <v>1086</v>
      </c>
      <c r="C276" s="8" t="s">
        <v>1001</v>
      </c>
      <c r="D276" s="9">
        <f>52+8+36+32+20+2+15</f>
        <v>165</v>
      </c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</row>
    <row r="277" spans="1:16">
      <c r="A277" s="8" t="s">
        <v>1087</v>
      </c>
      <c r="B277" s="8" t="s">
        <v>1088</v>
      </c>
      <c r="C277" s="8" t="s">
        <v>1001</v>
      </c>
      <c r="D277" s="9">
        <f>9+4+2</f>
        <v>15</v>
      </c>
      <c r="E277" s="9"/>
      <c r="F277" s="9"/>
      <c r="G277" s="9"/>
      <c r="H277" s="9"/>
      <c r="I277" s="9"/>
      <c r="J277" s="9"/>
      <c r="K277" s="9"/>
      <c r="L277" s="9"/>
      <c r="M277" s="9"/>
      <c r="N277" s="9">
        <v>1</v>
      </c>
      <c r="O277" s="9"/>
      <c r="P277" s="9"/>
    </row>
    <row r="278" spans="1:16">
      <c r="A278" s="8" t="s">
        <v>1089</v>
      </c>
      <c r="B278" s="8" t="s">
        <v>1090</v>
      </c>
      <c r="C278" s="8" t="s">
        <v>1001</v>
      </c>
      <c r="D278" s="9">
        <f>33+11+8+6</f>
        <v>58</v>
      </c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</row>
    <row r="279" spans="1:16">
      <c r="A279" s="8" t="s">
        <v>1091</v>
      </c>
      <c r="B279" s="8" t="s">
        <v>1092</v>
      </c>
      <c r="C279" s="8" t="s">
        <v>1001</v>
      </c>
      <c r="D279" s="9">
        <f>6+36+8+8</f>
        <v>58</v>
      </c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</row>
    <row r="280" spans="1:16">
      <c r="A280" s="8" t="s">
        <v>1093</v>
      </c>
      <c r="B280" s="8" t="s">
        <v>1094</v>
      </c>
      <c r="C280" s="8" t="s">
        <v>1001</v>
      </c>
      <c r="D280" s="9">
        <v>10</v>
      </c>
      <c r="E280" s="9"/>
      <c r="F280" s="9"/>
      <c r="G280" s="9"/>
      <c r="H280" s="9"/>
      <c r="I280" s="9"/>
      <c r="J280" s="9"/>
      <c r="K280" s="9"/>
      <c r="L280" s="9"/>
      <c r="M280" s="9"/>
      <c r="N280" s="9">
        <v>1</v>
      </c>
      <c r="O280" s="9"/>
      <c r="P280" s="9"/>
    </row>
    <row r="281" spans="1:16">
      <c r="A281" s="8" t="s">
        <v>1095</v>
      </c>
      <c r="B281" s="8" t="s">
        <v>1096</v>
      </c>
      <c r="C281" s="8" t="s">
        <v>1001</v>
      </c>
      <c r="D281" s="9">
        <f>25+17+29+17+12+15</f>
        <v>115</v>
      </c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</row>
    <row r="282" spans="1:16">
      <c r="A282" s="8" t="s">
        <v>1097</v>
      </c>
      <c r="B282" s="8" t="s">
        <v>1098</v>
      </c>
      <c r="C282" s="8" t="s">
        <v>824</v>
      </c>
      <c r="D282" s="9">
        <v>38</v>
      </c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</row>
    <row r="283" spans="1:16">
      <c r="A283" s="8" t="s">
        <v>1099</v>
      </c>
      <c r="B283" s="8" t="s">
        <v>1100</v>
      </c>
      <c r="C283" s="8" t="s">
        <v>824</v>
      </c>
      <c r="D283" s="9">
        <v>65</v>
      </c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</row>
    <row r="284" spans="1:16">
      <c r="A284" s="8" t="s">
        <v>1101</v>
      </c>
      <c r="B284" s="8" t="s">
        <v>1102</v>
      </c>
      <c r="C284" s="8" t="s">
        <v>1024</v>
      </c>
      <c r="D284" s="9">
        <v>130</v>
      </c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</row>
    <row r="285" spans="1:16">
      <c r="A285" s="8" t="s">
        <v>1103</v>
      </c>
      <c r="B285" s="8" t="s">
        <v>1104</v>
      </c>
      <c r="C285" s="8" t="s">
        <v>1024</v>
      </c>
      <c r="D285" s="9">
        <v>51</v>
      </c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</row>
    <row r="286" spans="1:16">
      <c r="A286" s="8" t="s">
        <v>1105</v>
      </c>
      <c r="B286" s="8" t="s">
        <v>1106</v>
      </c>
      <c r="C286" s="8" t="s">
        <v>1024</v>
      </c>
      <c r="D286" s="9">
        <v>90</v>
      </c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</row>
    <row r="287" spans="1:16">
      <c r="A287" s="8" t="s">
        <v>1107</v>
      </c>
      <c r="B287" s="8" t="s">
        <v>1108</v>
      </c>
      <c r="C287" s="8" t="s">
        <v>1024</v>
      </c>
      <c r="D287" s="9">
        <v>58</v>
      </c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</row>
    <row r="288" spans="1:16">
      <c r="A288" s="8" t="s">
        <v>1109</v>
      </c>
      <c r="B288" s="8" t="s">
        <v>1110</v>
      </c>
      <c r="C288" s="8" t="s">
        <v>1024</v>
      </c>
      <c r="D288" s="9">
        <v>4</v>
      </c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</row>
    <row r="289" spans="1:16">
      <c r="A289" s="8" t="s">
        <v>1111</v>
      </c>
      <c r="B289" s="8" t="s">
        <v>1112</v>
      </c>
      <c r="C289" s="8" t="s">
        <v>1024</v>
      </c>
      <c r="D289" s="9">
        <v>84</v>
      </c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</row>
    <row r="290" spans="1:16">
      <c r="A290" s="8" t="s">
        <v>1113</v>
      </c>
      <c r="B290" s="8" t="s">
        <v>1114</v>
      </c>
      <c r="C290" s="8" t="s">
        <v>1024</v>
      </c>
      <c r="D290" s="9">
        <v>16</v>
      </c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</row>
    <row r="291" spans="1:16">
      <c r="A291" s="8" t="s">
        <v>1115</v>
      </c>
      <c r="B291" s="8" t="s">
        <v>1116</v>
      </c>
      <c r="C291" s="8"/>
      <c r="D291" s="9">
        <v>15</v>
      </c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</row>
    <row r="292" spans="1:16">
      <c r="A292" s="8" t="s">
        <v>1117</v>
      </c>
      <c r="B292" s="8" t="s">
        <v>1118</v>
      </c>
      <c r="C292" s="8"/>
      <c r="D292" s="9">
        <v>0</v>
      </c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 t="s">
        <v>1119</v>
      </c>
      <c r="P292" s="9"/>
    </row>
    <row r="293" spans="1:16">
      <c r="A293" s="8" t="s">
        <v>1120</v>
      </c>
      <c r="B293" s="8" t="s">
        <v>1121</v>
      </c>
      <c r="C293" s="8" t="s">
        <v>1024</v>
      </c>
      <c r="D293" s="9">
        <f>116+70+110+39+45+107+121+42+40</f>
        <v>690</v>
      </c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</row>
    <row r="294" spans="1:16">
      <c r="A294" s="8" t="s">
        <v>1122</v>
      </c>
      <c r="B294" s="8" t="s">
        <v>1123</v>
      </c>
      <c r="C294" s="8" t="s">
        <v>1124</v>
      </c>
      <c r="D294" s="9">
        <f>156+4+19+49+55+35+17+17+59+34+12+18+61+10+59</f>
        <v>605</v>
      </c>
      <c r="E294" s="9"/>
      <c r="F294" s="9"/>
      <c r="G294" s="9"/>
      <c r="H294" s="9"/>
      <c r="I294" s="9"/>
      <c r="J294" s="9"/>
      <c r="K294" s="9"/>
      <c r="L294" s="9">
        <v>6</v>
      </c>
      <c r="M294" s="9"/>
      <c r="N294" s="9"/>
      <c r="O294" s="9"/>
      <c r="P294" s="9"/>
    </row>
    <row r="295" spans="1:16">
      <c r="A295" s="8" t="s">
        <v>1125</v>
      </c>
      <c r="B295" s="8" t="s">
        <v>1126</v>
      </c>
      <c r="C295" s="8" t="s">
        <v>1124</v>
      </c>
      <c r="D295" s="9">
        <f>9+15+22+4+3+18+12+9+15+24+9+11+70+46+23+22+14+20+15+8+15+8+27+16+27+16+18+27+32+19</f>
        <v>574</v>
      </c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</row>
    <row r="296" spans="1:16">
      <c r="A296" s="8" t="s">
        <v>1127</v>
      </c>
      <c r="B296" s="8" t="s">
        <v>1128</v>
      </c>
      <c r="C296" s="8" t="s">
        <v>1124</v>
      </c>
      <c r="D296" s="9">
        <f>44+10+72+50+55+68+33</f>
        <v>332</v>
      </c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</row>
    <row r="297" spans="1:16">
      <c r="A297" s="8" t="s">
        <v>1129</v>
      </c>
      <c r="B297" s="8" t="s">
        <v>1130</v>
      </c>
      <c r="C297" s="8" t="s">
        <v>1124</v>
      </c>
      <c r="D297" s="9">
        <f>33+26+98+9+3+7+9+9+39+15+63+41+64+48</f>
        <v>464</v>
      </c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</row>
    <row r="298" spans="1:16">
      <c r="A298" s="8" t="s">
        <v>1131</v>
      </c>
      <c r="B298" s="8" t="s">
        <v>1132</v>
      </c>
      <c r="C298" s="8" t="s">
        <v>1124</v>
      </c>
      <c r="D298" s="9">
        <f>57+56+24+31+30</f>
        <v>198</v>
      </c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</row>
    <row r="299" spans="1:16">
      <c r="A299" s="8" t="s">
        <v>1133</v>
      </c>
      <c r="B299" s="8" t="s">
        <v>1134</v>
      </c>
      <c r="C299" s="8" t="s">
        <v>1124</v>
      </c>
      <c r="D299" s="9">
        <f>20+26+22+4+33</f>
        <v>105</v>
      </c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</row>
    <row r="300" spans="1:16">
      <c r="A300" s="8" t="s">
        <v>1135</v>
      </c>
      <c r="B300" s="8" t="s">
        <v>1136</v>
      </c>
      <c r="C300" s="8" t="s">
        <v>1137</v>
      </c>
      <c r="D300" s="9">
        <f>19+64+18+55+19</f>
        <v>175</v>
      </c>
      <c r="E300" s="9"/>
      <c r="F300" s="9"/>
      <c r="G300" s="9"/>
      <c r="H300" s="9"/>
      <c r="I300" s="9"/>
      <c r="J300" s="9"/>
      <c r="K300" s="9"/>
      <c r="L300" s="9"/>
      <c r="M300" s="9"/>
      <c r="N300" s="9">
        <v>1</v>
      </c>
      <c r="O300" s="9"/>
      <c r="P300" s="9"/>
    </row>
    <row r="301" spans="1:16">
      <c r="A301" s="8" t="s">
        <v>1138</v>
      </c>
      <c r="B301" s="8" t="s">
        <v>1139</v>
      </c>
      <c r="C301" s="8" t="s">
        <v>1140</v>
      </c>
      <c r="D301" s="9">
        <v>493</v>
      </c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 t="s">
        <v>1141</v>
      </c>
      <c r="P301" s="9"/>
    </row>
    <row r="302" spans="1:16">
      <c r="A302" s="8" t="s">
        <v>1142</v>
      </c>
      <c r="B302" s="8" t="s">
        <v>1143</v>
      </c>
      <c r="C302" s="8" t="s">
        <v>1024</v>
      </c>
      <c r="D302" s="9">
        <f>130+95+89</f>
        <v>314</v>
      </c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</row>
    <row r="303" spans="1:16">
      <c r="A303" s="8" t="s">
        <v>1144</v>
      </c>
      <c r="B303" s="8" t="s">
        <v>1145</v>
      </c>
      <c r="C303" s="8" t="s">
        <v>1024</v>
      </c>
      <c r="D303" s="9">
        <v>124</v>
      </c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</row>
    <row r="304" spans="1:16">
      <c r="A304" s="8" t="s">
        <v>1146</v>
      </c>
      <c r="B304" s="8" t="s">
        <v>1147</v>
      </c>
      <c r="C304" s="8" t="s">
        <v>1024</v>
      </c>
      <c r="D304" s="9">
        <v>55</v>
      </c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</row>
    <row r="305" spans="1:16">
      <c r="A305" s="8" t="s">
        <v>1148</v>
      </c>
      <c r="B305" s="8" t="s">
        <v>1149</v>
      </c>
      <c r="C305" s="8" t="s">
        <v>1024</v>
      </c>
      <c r="D305" s="9">
        <v>98</v>
      </c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</row>
    <row r="306" spans="1:16">
      <c r="A306" s="8" t="s">
        <v>1150</v>
      </c>
      <c r="B306" s="8" t="s">
        <v>1151</v>
      </c>
      <c r="C306" s="8" t="s">
        <v>1001</v>
      </c>
      <c r="D306" s="9">
        <f>13+11+10+7+5+66+8</f>
        <v>120</v>
      </c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</row>
    <row r="307" spans="1:16">
      <c r="A307" s="8" t="s">
        <v>1152</v>
      </c>
      <c r="B307" s="8" t="s">
        <v>1153</v>
      </c>
      <c r="C307" s="8" t="s">
        <v>1024</v>
      </c>
      <c r="D307" s="9">
        <v>238</v>
      </c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</row>
    <row r="308" spans="1:16">
      <c r="A308" s="8" t="s">
        <v>1154</v>
      </c>
      <c r="B308" s="8" t="s">
        <v>1155</v>
      </c>
      <c r="C308" s="8" t="s">
        <v>1024</v>
      </c>
      <c r="D308" s="9">
        <f>95+101+142</f>
        <v>338</v>
      </c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</row>
    <row r="309" spans="1:16">
      <c r="A309" s="8" t="s">
        <v>1156</v>
      </c>
      <c r="B309" s="8" t="s">
        <v>1157</v>
      </c>
      <c r="C309" s="8" t="s">
        <v>1024</v>
      </c>
      <c r="D309" s="9">
        <v>18</v>
      </c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</row>
    <row r="310" spans="1:16">
      <c r="A310" s="8" t="s">
        <v>1158</v>
      </c>
      <c r="B310" s="8" t="s">
        <v>1159</v>
      </c>
      <c r="C310" s="8" t="s">
        <v>1024</v>
      </c>
      <c r="D310" s="9">
        <v>51</v>
      </c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</row>
    <row r="311" spans="1:16">
      <c r="A311" s="8" t="s">
        <v>1160</v>
      </c>
      <c r="B311" s="8" t="s">
        <v>1161</v>
      </c>
      <c r="C311" s="8" t="s">
        <v>1024</v>
      </c>
      <c r="D311" s="9">
        <v>107</v>
      </c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</row>
    <row r="312" spans="1:16">
      <c r="A312" s="8" t="s">
        <v>1162</v>
      </c>
      <c r="B312" s="8" t="s">
        <v>1163</v>
      </c>
      <c r="C312" s="8" t="s">
        <v>1164</v>
      </c>
      <c r="D312" s="9">
        <f>7+46+35+12+12+4+12+25+2</f>
        <v>155</v>
      </c>
      <c r="E312" s="9"/>
      <c r="F312" s="9"/>
      <c r="G312" s="9"/>
      <c r="H312" s="9"/>
      <c r="I312" s="9"/>
      <c r="J312" s="9"/>
      <c r="K312" s="9"/>
      <c r="L312" s="9"/>
      <c r="M312" s="9"/>
      <c r="N312" s="9">
        <v>1</v>
      </c>
      <c r="O312" s="9" t="s">
        <v>571</v>
      </c>
      <c r="P312" s="9"/>
    </row>
    <row r="313" spans="1:16">
      <c r="A313" s="8" t="s">
        <v>1165</v>
      </c>
      <c r="B313" s="8" t="s">
        <v>1166</v>
      </c>
      <c r="C313" s="8" t="s">
        <v>1164</v>
      </c>
      <c r="D313" s="9">
        <f>7+14+33+22+13+24+16+2</f>
        <v>131</v>
      </c>
      <c r="E313" s="9"/>
      <c r="F313" s="9"/>
      <c r="G313" s="9"/>
      <c r="H313" s="9"/>
      <c r="I313" s="9"/>
      <c r="J313" s="9"/>
      <c r="K313" s="9"/>
      <c r="L313" s="9"/>
      <c r="M313" s="9"/>
      <c r="N313" s="9">
        <v>1</v>
      </c>
      <c r="O313" s="9" t="s">
        <v>571</v>
      </c>
      <c r="P313" s="9"/>
    </row>
    <row r="314" spans="1:16">
      <c r="A314" s="8"/>
      <c r="B314" s="8" t="s">
        <v>1167</v>
      </c>
      <c r="C314" s="8" t="s">
        <v>1164</v>
      </c>
      <c r="D314" s="9">
        <f>12+71+12+8+9+14+3+26</f>
        <v>155</v>
      </c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 t="s">
        <v>571</v>
      </c>
      <c r="P314" s="9"/>
    </row>
    <row r="315" spans="1:16">
      <c r="A315" s="8" t="s">
        <v>1168</v>
      </c>
      <c r="B315" s="8" t="s">
        <v>1169</v>
      </c>
      <c r="C315" s="8" t="s">
        <v>1164</v>
      </c>
      <c r="D315" s="9">
        <f>3+13+18+53+43+8+46</f>
        <v>184</v>
      </c>
      <c r="E315" s="9"/>
      <c r="F315" s="9"/>
      <c r="G315" s="9"/>
      <c r="H315" s="9"/>
      <c r="I315" s="9"/>
      <c r="J315" s="9"/>
      <c r="K315" s="9"/>
      <c r="L315" s="9"/>
      <c r="M315" s="9"/>
      <c r="N315" s="9">
        <v>1</v>
      </c>
      <c r="O315" s="9" t="s">
        <v>571</v>
      </c>
      <c r="P315" s="9"/>
    </row>
    <row r="316" spans="1:16">
      <c r="A316" s="8"/>
      <c r="B316" s="8" t="s">
        <v>1170</v>
      </c>
      <c r="C316" s="8" t="s">
        <v>1164</v>
      </c>
      <c r="D316" s="9">
        <v>209</v>
      </c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 t="s">
        <v>571</v>
      </c>
      <c r="P316" s="9"/>
    </row>
    <row r="317" spans="1:16">
      <c r="A317" s="8" t="s">
        <v>1171</v>
      </c>
      <c r="B317" s="8" t="s">
        <v>1172</v>
      </c>
      <c r="C317" s="8" t="s">
        <v>1024</v>
      </c>
      <c r="D317" s="9">
        <f>177+151</f>
        <v>328</v>
      </c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</row>
    <row r="318" spans="1:16">
      <c r="A318" s="8" t="s">
        <v>1173</v>
      </c>
      <c r="B318" s="8" t="s">
        <v>1174</v>
      </c>
      <c r="C318" s="8" t="s">
        <v>1024</v>
      </c>
      <c r="D318" s="9">
        <v>27</v>
      </c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</row>
    <row r="319" spans="1:16">
      <c r="A319" s="8" t="s">
        <v>1175</v>
      </c>
      <c r="B319" s="8" t="s">
        <v>1176</v>
      </c>
      <c r="C319" s="8" t="s">
        <v>1024</v>
      </c>
      <c r="D319" s="9">
        <v>44</v>
      </c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</row>
    <row r="320" spans="1:16">
      <c r="A320" s="8" t="s">
        <v>1177</v>
      </c>
      <c r="B320" s="8" t="s">
        <v>1178</v>
      </c>
      <c r="C320" s="8" t="s">
        <v>1024</v>
      </c>
      <c r="D320" s="9">
        <v>64</v>
      </c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</row>
    <row r="321" spans="1:16">
      <c r="A321" s="8" t="s">
        <v>1179</v>
      </c>
      <c r="B321" s="8" t="s">
        <v>1180</v>
      </c>
      <c r="C321" s="8" t="s">
        <v>1140</v>
      </c>
      <c r="D321" s="9">
        <v>63</v>
      </c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</row>
    <row r="322" spans="1:16">
      <c r="A322" s="8" t="s">
        <v>1181</v>
      </c>
      <c r="B322" s="8" t="s">
        <v>1182</v>
      </c>
      <c r="C322" s="8" t="s">
        <v>1140</v>
      </c>
      <c r="D322" s="9">
        <v>39</v>
      </c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</row>
    <row r="323" spans="1:16">
      <c r="A323" s="8" t="s">
        <v>1183</v>
      </c>
      <c r="B323" s="8" t="s">
        <v>1184</v>
      </c>
      <c r="C323" s="8" t="s">
        <v>1140</v>
      </c>
      <c r="D323" s="9">
        <v>18</v>
      </c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</row>
    <row r="324" spans="1:16">
      <c r="A324" s="8" t="s">
        <v>1185</v>
      </c>
      <c r="B324" s="8" t="s">
        <v>1186</v>
      </c>
      <c r="C324" s="8" t="s">
        <v>1187</v>
      </c>
      <c r="D324" s="9">
        <f>7+5+31+60+13+82+94+30+76+5</f>
        <v>403</v>
      </c>
      <c r="E324" s="9"/>
      <c r="F324" s="9"/>
      <c r="G324" s="9"/>
      <c r="H324" s="9"/>
      <c r="I324" s="9"/>
      <c r="J324" s="9"/>
      <c r="K324" s="9"/>
      <c r="L324" s="9"/>
      <c r="M324" s="9"/>
      <c r="N324" s="9">
        <v>1</v>
      </c>
      <c r="O324" s="9"/>
      <c r="P324" s="9"/>
    </row>
    <row r="325" spans="1:16">
      <c r="A325" s="8" t="s">
        <v>1188</v>
      </c>
      <c r="B325" s="8" t="s">
        <v>1189</v>
      </c>
      <c r="C325" s="8" t="s">
        <v>1187</v>
      </c>
      <c r="D325" s="9">
        <f>57+11+35+27+12+9+14+41+81+64+9+39</f>
        <v>399</v>
      </c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</row>
    <row r="326" spans="1:16">
      <c r="A326" s="8" t="s">
        <v>1190</v>
      </c>
      <c r="B326" s="8" t="s">
        <v>1191</v>
      </c>
      <c r="C326" s="8" t="s">
        <v>1192</v>
      </c>
      <c r="D326" s="9">
        <f>5+18+5+6+11+23+50+9</f>
        <v>127</v>
      </c>
      <c r="E326" s="9"/>
      <c r="F326" s="9"/>
      <c r="G326" s="9"/>
      <c r="H326" s="9"/>
      <c r="I326" s="9"/>
      <c r="J326" s="9"/>
      <c r="K326" s="9"/>
      <c r="L326" s="9"/>
      <c r="M326" s="9"/>
      <c r="N326" s="9">
        <v>1</v>
      </c>
      <c r="O326" s="9"/>
      <c r="P326" s="9"/>
    </row>
    <row r="327" spans="1:16">
      <c r="A327" s="8" t="s">
        <v>1193</v>
      </c>
      <c r="B327" s="8" t="s">
        <v>1194</v>
      </c>
      <c r="C327" s="8" t="s">
        <v>1192</v>
      </c>
      <c r="D327" s="9">
        <f>21+30+30+14</f>
        <v>95</v>
      </c>
      <c r="E327" s="9"/>
      <c r="F327" s="9"/>
      <c r="G327" s="9"/>
      <c r="H327" s="9"/>
      <c r="I327" s="9"/>
      <c r="J327" s="9"/>
      <c r="K327" s="9"/>
      <c r="L327" s="9"/>
      <c r="M327" s="9"/>
      <c r="N327" s="9">
        <v>2</v>
      </c>
      <c r="O327" s="9"/>
      <c r="P327" s="9"/>
    </row>
    <row r="328" spans="1:16">
      <c r="A328" s="8" t="s">
        <v>1195</v>
      </c>
      <c r="B328" s="8" t="s">
        <v>1196</v>
      </c>
      <c r="C328" s="8" t="s">
        <v>1192</v>
      </c>
      <c r="D328" s="9">
        <f>24+8+24+15+6</f>
        <v>77</v>
      </c>
      <c r="E328" s="9"/>
      <c r="F328" s="9"/>
      <c r="G328" s="9"/>
      <c r="H328" s="9"/>
      <c r="I328" s="9"/>
      <c r="J328" s="9"/>
      <c r="K328" s="9"/>
      <c r="L328" s="9"/>
      <c r="M328" s="9"/>
      <c r="N328" s="9">
        <v>2</v>
      </c>
      <c r="O328" s="9"/>
      <c r="P328" s="9"/>
    </row>
    <row r="329" spans="1:16">
      <c r="A329" s="8" t="s">
        <v>1197</v>
      </c>
      <c r="B329" s="8" t="s">
        <v>1198</v>
      </c>
      <c r="C329" s="8" t="s">
        <v>1192</v>
      </c>
      <c r="D329" s="9">
        <f>20+17+5+23+24+3</f>
        <v>92</v>
      </c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</row>
    <row r="330" spans="1:16">
      <c r="A330" s="8" t="s">
        <v>1199</v>
      </c>
      <c r="B330" s="8" t="s">
        <v>1200</v>
      </c>
      <c r="C330" s="8" t="s">
        <v>1192</v>
      </c>
      <c r="D330" s="9">
        <f>21+28+105+78+31+58+63+98</f>
        <v>482</v>
      </c>
      <c r="E330" s="9"/>
      <c r="F330" s="9"/>
      <c r="G330" s="9"/>
      <c r="H330" s="9"/>
      <c r="I330" s="9"/>
      <c r="J330" s="9"/>
      <c r="K330" s="9"/>
      <c r="L330" s="9"/>
      <c r="M330" s="9"/>
      <c r="N330" s="9">
        <v>4</v>
      </c>
      <c r="O330" s="9"/>
      <c r="P330" s="9"/>
    </row>
    <row r="331" spans="1:16">
      <c r="A331" s="8" t="s">
        <v>1201</v>
      </c>
      <c r="B331" s="8" t="s">
        <v>1202</v>
      </c>
      <c r="C331" s="8" t="s">
        <v>1140</v>
      </c>
      <c r="D331" s="9">
        <f>22+19+25+24+17+18</f>
        <v>125</v>
      </c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</row>
    <row r="332" spans="1:16">
      <c r="A332" s="8" t="s">
        <v>1203</v>
      </c>
      <c r="B332" s="8" t="s">
        <v>1204</v>
      </c>
      <c r="C332" s="8" t="s">
        <v>1140</v>
      </c>
      <c r="D332" s="9">
        <v>5</v>
      </c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</row>
    <row r="333" spans="1:16">
      <c r="A333" s="8" t="s">
        <v>1205</v>
      </c>
      <c r="B333" s="8" t="s">
        <v>1206</v>
      </c>
      <c r="C333" s="8" t="s">
        <v>1140</v>
      </c>
      <c r="D333" s="9">
        <v>27</v>
      </c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</row>
    <row r="334" spans="1:16">
      <c r="A334" s="8" t="s">
        <v>1207</v>
      </c>
      <c r="B334" s="8" t="s">
        <v>1208</v>
      </c>
      <c r="C334" s="8" t="s">
        <v>1209</v>
      </c>
      <c r="D334" s="9">
        <v>38</v>
      </c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</row>
    <row r="335" spans="1:16">
      <c r="A335" s="8" t="s">
        <v>1210</v>
      </c>
      <c r="B335" s="8" t="s">
        <v>1211</v>
      </c>
      <c r="C335" s="8" t="s">
        <v>1164</v>
      </c>
      <c r="D335" s="9">
        <f>35+17+2+50+24+67</f>
        <v>195</v>
      </c>
      <c r="E335" s="9"/>
      <c r="F335" s="9"/>
      <c r="G335" s="9"/>
      <c r="H335" s="9"/>
      <c r="I335" s="9"/>
      <c r="J335" s="9"/>
      <c r="K335" s="9"/>
      <c r="L335" s="9"/>
      <c r="M335" s="9"/>
      <c r="N335" s="9">
        <v>1</v>
      </c>
      <c r="O335" s="9" t="s">
        <v>571</v>
      </c>
      <c r="P335" s="9"/>
    </row>
    <row r="336" spans="1:16">
      <c r="A336" s="8" t="s">
        <v>1212</v>
      </c>
      <c r="B336" s="8" t="s">
        <v>1213</v>
      </c>
      <c r="C336" s="8" t="s">
        <v>1214</v>
      </c>
      <c r="D336" s="9">
        <f>8+7+5+5+25+23</f>
        <v>73</v>
      </c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</row>
    <row r="337" spans="1:16">
      <c r="A337" s="8" t="s">
        <v>1215</v>
      </c>
      <c r="B337" s="8" t="s">
        <v>1216</v>
      </c>
      <c r="C337" s="8" t="s">
        <v>1214</v>
      </c>
      <c r="D337" s="9">
        <f>4+2+10+3+34+21+9+68+45</f>
        <v>196</v>
      </c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</row>
    <row r="338" spans="1:16">
      <c r="A338" s="8" t="s">
        <v>1217</v>
      </c>
      <c r="B338" s="8" t="s">
        <v>1218</v>
      </c>
      <c r="C338" s="8" t="s">
        <v>1214</v>
      </c>
      <c r="D338" s="9">
        <f>3+10+1+7+9+8+6+11+12+11</f>
        <v>78</v>
      </c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</row>
    <row r="339" spans="1:16">
      <c r="A339" s="8" t="s">
        <v>1219</v>
      </c>
      <c r="B339" s="8" t="s">
        <v>1220</v>
      </c>
      <c r="C339" s="8" t="s">
        <v>1214</v>
      </c>
      <c r="D339" s="9">
        <f>17+13+2+2+5+11+7+13+16</f>
        <v>86</v>
      </c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</row>
    <row r="340" spans="1:16">
      <c r="A340" s="8" t="s">
        <v>1221</v>
      </c>
      <c r="B340" s="8" t="s">
        <v>1222</v>
      </c>
      <c r="C340" s="8" t="s">
        <v>1223</v>
      </c>
      <c r="D340" s="9">
        <f>19+26+6+74+14</f>
        <v>139</v>
      </c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</row>
    <row r="341" spans="1:16">
      <c r="A341" s="8" t="s">
        <v>1224</v>
      </c>
      <c r="B341" s="8" t="s">
        <v>1225</v>
      </c>
      <c r="C341" s="8" t="s">
        <v>1024</v>
      </c>
      <c r="D341" s="9">
        <v>79</v>
      </c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</row>
    <row r="342" spans="1:16">
      <c r="A342" s="8" t="s">
        <v>1226</v>
      </c>
      <c r="B342" s="8" t="s">
        <v>1227</v>
      </c>
      <c r="C342" s="8" t="s">
        <v>1024</v>
      </c>
      <c r="D342" s="9">
        <v>139</v>
      </c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</row>
    <row r="343" spans="1:16">
      <c r="A343" s="8" t="s">
        <v>1228</v>
      </c>
      <c r="B343" s="8" t="s">
        <v>1229</v>
      </c>
      <c r="C343" s="8" t="s">
        <v>1024</v>
      </c>
      <c r="D343" s="9">
        <v>125</v>
      </c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</row>
    <row r="344" spans="1:16">
      <c r="A344" s="8" t="s">
        <v>1230</v>
      </c>
      <c r="B344" s="8" t="s">
        <v>1231</v>
      </c>
      <c r="C344" s="8" t="s">
        <v>1024</v>
      </c>
      <c r="D344" s="9">
        <v>30</v>
      </c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</row>
    <row r="345" spans="1:16">
      <c r="A345" s="8" t="s">
        <v>1232</v>
      </c>
      <c r="B345" s="8" t="s">
        <v>1233</v>
      </c>
      <c r="C345" s="8" t="s">
        <v>1024</v>
      </c>
      <c r="D345" s="9">
        <v>26</v>
      </c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</row>
    <row r="346" spans="1:16">
      <c r="A346" s="8" t="s">
        <v>1234</v>
      </c>
      <c r="B346" s="8" t="s">
        <v>1235</v>
      </c>
      <c r="C346" s="8" t="s">
        <v>1024</v>
      </c>
      <c r="D346" s="9">
        <v>100</v>
      </c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</row>
    <row r="347" spans="1:16">
      <c r="A347" s="8" t="s">
        <v>1236</v>
      </c>
      <c r="B347" s="8" t="s">
        <v>1237</v>
      </c>
      <c r="C347" s="8" t="s">
        <v>1024</v>
      </c>
      <c r="D347" s="9">
        <v>72</v>
      </c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</row>
    <row r="348" spans="1:16">
      <c r="A348" s="8" t="s">
        <v>1238</v>
      </c>
      <c r="B348" s="8" t="s">
        <v>1239</v>
      </c>
      <c r="C348" s="8" t="s">
        <v>1024</v>
      </c>
      <c r="D348" s="9">
        <v>7</v>
      </c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</row>
    <row r="349" spans="1:16">
      <c r="A349" s="8" t="s">
        <v>1240</v>
      </c>
      <c r="B349" s="8" t="s">
        <v>1241</v>
      </c>
      <c r="C349" s="8" t="s">
        <v>1223</v>
      </c>
      <c r="D349" s="9">
        <v>16</v>
      </c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</row>
    <row r="350" spans="1:16">
      <c r="A350" s="8" t="s">
        <v>1242</v>
      </c>
      <c r="B350" s="8" t="s">
        <v>1243</v>
      </c>
      <c r="C350" s="8" t="s">
        <v>567</v>
      </c>
      <c r="D350" s="9">
        <f>39+40+11+38+17+2+38+11+4</f>
        <v>200</v>
      </c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 t="s">
        <v>571</v>
      </c>
      <c r="P350" s="9"/>
    </row>
    <row r="351" spans="1:16">
      <c r="A351" s="8" t="s">
        <v>1244</v>
      </c>
      <c r="B351" s="8" t="s">
        <v>1245</v>
      </c>
      <c r="C351" s="8" t="s">
        <v>1024</v>
      </c>
      <c r="D351" s="9">
        <v>202</v>
      </c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</row>
    <row r="352" spans="1:16">
      <c r="A352" s="8"/>
      <c r="B352" s="8" t="s">
        <v>1246</v>
      </c>
      <c r="C352" s="8" t="s">
        <v>1024</v>
      </c>
      <c r="D352" s="9">
        <f>128+4+61</f>
        <v>193</v>
      </c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</row>
    <row r="353" spans="1:16">
      <c r="A353" s="8" t="s">
        <v>1247</v>
      </c>
      <c r="B353" s="8" t="s">
        <v>1248</v>
      </c>
      <c r="C353" s="8" t="s">
        <v>1164</v>
      </c>
      <c r="D353" s="9">
        <v>37</v>
      </c>
      <c r="E353" s="9"/>
      <c r="F353" s="9"/>
      <c r="G353" s="9"/>
      <c r="H353" s="9"/>
      <c r="I353" s="9"/>
      <c r="J353" s="9"/>
      <c r="K353" s="9"/>
      <c r="L353" s="9"/>
      <c r="M353" s="9"/>
      <c r="N353" s="9">
        <v>2</v>
      </c>
      <c r="O353" s="9" t="s">
        <v>571</v>
      </c>
      <c r="P353" s="9"/>
    </row>
    <row r="354" spans="1:16">
      <c r="A354" s="8" t="s">
        <v>1249</v>
      </c>
      <c r="B354" s="8" t="s">
        <v>1250</v>
      </c>
      <c r="C354" s="8" t="s">
        <v>1164</v>
      </c>
      <c r="D354" s="9">
        <v>23</v>
      </c>
      <c r="E354" s="9"/>
      <c r="F354" s="9"/>
      <c r="G354" s="9"/>
      <c r="H354" s="9"/>
      <c r="I354" s="9"/>
      <c r="J354" s="9"/>
      <c r="K354" s="9"/>
      <c r="L354" s="9"/>
      <c r="M354" s="9"/>
      <c r="N354" s="9">
        <v>1</v>
      </c>
      <c r="O354" s="9" t="s">
        <v>571</v>
      </c>
      <c r="P354" s="9"/>
    </row>
    <row r="355" spans="1:16">
      <c r="A355" s="8" t="s">
        <v>1251</v>
      </c>
      <c r="B355" s="8" t="s">
        <v>1252</v>
      </c>
      <c r="C355" s="8" t="s">
        <v>1164</v>
      </c>
      <c r="D355" s="9">
        <f>2+9+17+11+37+9</f>
        <v>85</v>
      </c>
      <c r="E355" s="9"/>
      <c r="F355" s="9"/>
      <c r="G355" s="9"/>
      <c r="H355" s="9"/>
      <c r="I355" s="9"/>
      <c r="J355" s="9"/>
      <c r="K355" s="9"/>
      <c r="L355" s="9"/>
      <c r="M355" s="9"/>
      <c r="N355" s="9">
        <v>1</v>
      </c>
      <c r="O355" s="9" t="s">
        <v>571</v>
      </c>
      <c r="P355" s="9"/>
    </row>
    <row r="356" spans="1:16">
      <c r="A356" s="8" t="s">
        <v>1253</v>
      </c>
      <c r="B356" s="8" t="s">
        <v>1254</v>
      </c>
      <c r="C356" s="8" t="s">
        <v>1140</v>
      </c>
      <c r="D356" s="9">
        <f>6+29+18</f>
        <v>53</v>
      </c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</row>
    <row r="357" spans="1:16">
      <c r="A357" s="8" t="s">
        <v>1255</v>
      </c>
      <c r="B357" s="8" t="s">
        <v>1256</v>
      </c>
      <c r="C357" s="8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 t="s">
        <v>524</v>
      </c>
      <c r="P357" s="9"/>
    </row>
    <row r="358" spans="1:16">
      <c r="A358" s="8" t="s">
        <v>1257</v>
      </c>
      <c r="B358" s="8" t="s">
        <v>1258</v>
      </c>
      <c r="C358" s="8" t="s">
        <v>1140</v>
      </c>
      <c r="D358" s="9">
        <v>16</v>
      </c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</row>
    <row r="359" spans="1:16">
      <c r="A359" s="8" t="s">
        <v>1259</v>
      </c>
      <c r="B359" s="8" t="s">
        <v>1260</v>
      </c>
      <c r="C359" s="8" t="s">
        <v>1192</v>
      </c>
      <c r="D359" s="9">
        <f>21+32+26+13+36+16</f>
        <v>144</v>
      </c>
      <c r="E359" s="9"/>
      <c r="F359" s="9"/>
      <c r="G359" s="9"/>
      <c r="H359" s="9"/>
      <c r="I359" s="9"/>
      <c r="J359" s="9"/>
      <c r="K359" s="9"/>
      <c r="L359" s="9"/>
      <c r="M359" s="9"/>
      <c r="N359" s="9">
        <v>2</v>
      </c>
      <c r="O359" s="9"/>
      <c r="P359" s="9"/>
    </row>
    <row r="360" spans="1:16">
      <c r="A360" s="8" t="s">
        <v>1261</v>
      </c>
      <c r="B360" s="8" t="s">
        <v>1262</v>
      </c>
      <c r="C360" s="8" t="s">
        <v>1192</v>
      </c>
      <c r="D360" s="9">
        <f>11+21+33+14+10+4+11+40</f>
        <v>144</v>
      </c>
      <c r="E360" s="9"/>
      <c r="F360" s="9"/>
      <c r="G360" s="9"/>
      <c r="H360" s="9"/>
      <c r="I360" s="9"/>
      <c r="J360" s="9"/>
      <c r="K360" s="9"/>
      <c r="L360" s="9"/>
      <c r="M360" s="9"/>
      <c r="N360" s="9">
        <v>2</v>
      </c>
      <c r="O360" s="9"/>
      <c r="P360" s="9"/>
    </row>
    <row r="361" spans="1:16">
      <c r="A361" s="8" t="s">
        <v>1263</v>
      </c>
      <c r="B361" s="8" t="s">
        <v>1264</v>
      </c>
      <c r="C361" s="8" t="s">
        <v>1192</v>
      </c>
      <c r="D361" s="9">
        <v>25</v>
      </c>
      <c r="E361" s="9"/>
      <c r="F361" s="9"/>
      <c r="G361" s="9"/>
      <c r="H361" s="9"/>
      <c r="I361" s="9"/>
      <c r="J361" s="9"/>
      <c r="K361" s="9"/>
      <c r="L361" s="9"/>
      <c r="M361" s="9"/>
      <c r="N361" s="9">
        <v>2</v>
      </c>
      <c r="O361" s="9"/>
      <c r="P361" s="9"/>
    </row>
    <row r="362" spans="1:16">
      <c r="A362" s="8" t="s">
        <v>1265</v>
      </c>
      <c r="B362" s="8" t="s">
        <v>1266</v>
      </c>
      <c r="C362" s="8" t="s">
        <v>1192</v>
      </c>
      <c r="D362" s="9">
        <f>41+17+10</f>
        <v>68</v>
      </c>
      <c r="E362" s="9"/>
      <c r="F362" s="9"/>
      <c r="G362" s="9"/>
      <c r="H362" s="9"/>
      <c r="I362" s="9"/>
      <c r="J362" s="9"/>
      <c r="K362" s="9"/>
      <c r="L362" s="9"/>
      <c r="M362" s="9"/>
      <c r="N362" s="9">
        <v>2</v>
      </c>
      <c r="O362" s="9"/>
      <c r="P362" s="9"/>
    </row>
    <row r="363" spans="1:16">
      <c r="A363" s="8" t="s">
        <v>1267</v>
      </c>
      <c r="B363" s="8" t="s">
        <v>1268</v>
      </c>
      <c r="C363" s="8" t="s">
        <v>1269</v>
      </c>
      <c r="D363" s="9">
        <f>1+13+28+4+29+28+25</f>
        <v>128</v>
      </c>
      <c r="E363" s="9"/>
      <c r="F363" s="9"/>
      <c r="G363" s="9"/>
      <c r="H363" s="9"/>
      <c r="I363" s="9"/>
      <c r="J363" s="9"/>
      <c r="K363" s="9"/>
      <c r="L363" s="9"/>
      <c r="M363" s="9"/>
      <c r="N363" s="9">
        <v>1</v>
      </c>
      <c r="O363" s="9" t="s">
        <v>571</v>
      </c>
      <c r="P363" s="9"/>
    </row>
    <row r="364" spans="1:16">
      <c r="A364" s="8" t="s">
        <v>1270</v>
      </c>
      <c r="B364" s="8" t="s">
        <v>1271</v>
      </c>
      <c r="C364" s="8" t="s">
        <v>1272</v>
      </c>
      <c r="D364" s="9">
        <f>2+9+5+30+10+11+54+39</f>
        <v>160</v>
      </c>
      <c r="E364" s="9"/>
      <c r="F364" s="9"/>
      <c r="G364" s="9"/>
      <c r="H364" s="9"/>
      <c r="I364" s="9"/>
      <c r="J364" s="9"/>
      <c r="K364" s="9"/>
      <c r="L364" s="9"/>
      <c r="M364" s="9"/>
      <c r="N364" s="9">
        <v>1</v>
      </c>
      <c r="O364" s="9" t="s">
        <v>571</v>
      </c>
      <c r="P364" s="9"/>
    </row>
    <row r="365" spans="1:16">
      <c r="A365" s="8" t="s">
        <v>1273</v>
      </c>
      <c r="B365" s="8" t="s">
        <v>1274</v>
      </c>
      <c r="C365" s="8" t="s">
        <v>1164</v>
      </c>
      <c r="D365" s="9">
        <v>30</v>
      </c>
      <c r="E365" s="9"/>
      <c r="F365" s="9"/>
      <c r="G365" s="9"/>
      <c r="H365" s="9"/>
      <c r="I365" s="9"/>
      <c r="J365" s="9"/>
      <c r="K365" s="9"/>
      <c r="L365" s="9"/>
      <c r="M365" s="9"/>
      <c r="N365" s="9">
        <v>1</v>
      </c>
      <c r="O365" s="9" t="s">
        <v>571</v>
      </c>
      <c r="P365" s="9"/>
    </row>
    <row r="366" spans="1:16">
      <c r="A366" s="8" t="s">
        <v>1275</v>
      </c>
      <c r="B366" s="8" t="s">
        <v>1276</v>
      </c>
      <c r="C366" s="8" t="s">
        <v>1164</v>
      </c>
      <c r="D366" s="9">
        <f>16+54+20+12+27</f>
        <v>129</v>
      </c>
      <c r="E366" s="9"/>
      <c r="F366" s="9"/>
      <c r="G366" s="9"/>
      <c r="H366" s="9"/>
      <c r="I366" s="9"/>
      <c r="J366" s="9"/>
      <c r="K366" s="9"/>
      <c r="L366" s="9"/>
      <c r="M366" s="9"/>
      <c r="N366" s="9">
        <v>1</v>
      </c>
      <c r="O366" s="9" t="s">
        <v>571</v>
      </c>
      <c r="P366" s="9"/>
    </row>
    <row r="367" spans="1:16">
      <c r="A367" s="8" t="s">
        <v>1277</v>
      </c>
      <c r="B367" s="8" t="s">
        <v>1278</v>
      </c>
      <c r="C367" s="8" t="s">
        <v>1279</v>
      </c>
      <c r="D367" s="9">
        <v>31</v>
      </c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</row>
    <row r="368" spans="1:16">
      <c r="A368" s="8" t="s">
        <v>1280</v>
      </c>
      <c r="B368" s="8" t="s">
        <v>1281</v>
      </c>
      <c r="C368" s="8" t="s">
        <v>1223</v>
      </c>
      <c r="D368" s="9">
        <f>4+39+22+51+25</f>
        <v>141</v>
      </c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</row>
    <row r="369" spans="1:16">
      <c r="A369" s="8" t="s">
        <v>1282</v>
      </c>
      <c r="B369" s="8" t="s">
        <v>1283</v>
      </c>
      <c r="C369" s="8" t="s">
        <v>1279</v>
      </c>
      <c r="D369" s="9">
        <v>27</v>
      </c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</row>
    <row r="370" spans="1:16">
      <c r="A370" s="8" t="s">
        <v>1284</v>
      </c>
      <c r="B370" s="8" t="s">
        <v>1285</v>
      </c>
      <c r="C370" s="8" t="s">
        <v>1279</v>
      </c>
      <c r="D370" s="9">
        <v>72</v>
      </c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</row>
    <row r="371" spans="1:16">
      <c r="A371" s="8" t="s">
        <v>1286</v>
      </c>
      <c r="B371" s="8" t="s">
        <v>1287</v>
      </c>
      <c r="C371" s="8" t="s">
        <v>1223</v>
      </c>
      <c r="D371" s="9">
        <f>6+3+14+57+89</f>
        <v>169</v>
      </c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</row>
    <row r="372" spans="1:16">
      <c r="A372" s="8" t="s">
        <v>1288</v>
      </c>
      <c r="B372" s="8" t="s">
        <v>1289</v>
      </c>
      <c r="C372" s="8" t="s">
        <v>1223</v>
      </c>
      <c r="D372" s="9">
        <f>24+12+65+114</f>
        <v>215</v>
      </c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</row>
    <row r="373" spans="1:16">
      <c r="A373" s="8" t="s">
        <v>1290</v>
      </c>
      <c r="B373" s="8" t="s">
        <v>1291</v>
      </c>
      <c r="C373" s="8" t="s">
        <v>1279</v>
      </c>
      <c r="D373" s="9">
        <f>72+16</f>
        <v>88</v>
      </c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</row>
    <row r="374" spans="1:16">
      <c r="A374" s="8" t="s">
        <v>1292</v>
      </c>
      <c r="B374" s="8" t="s">
        <v>1293</v>
      </c>
      <c r="C374" s="8" t="s">
        <v>1223</v>
      </c>
      <c r="D374" s="9">
        <f>21+3+36</f>
        <v>60</v>
      </c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</row>
    <row r="375" spans="1:16">
      <c r="A375" s="8" t="s">
        <v>1294</v>
      </c>
      <c r="B375" s="8" t="s">
        <v>1295</v>
      </c>
      <c r="C375" s="8" t="s">
        <v>1279</v>
      </c>
      <c r="D375" s="9">
        <f>29+50+66</f>
        <v>145</v>
      </c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</row>
    <row r="376" spans="1:16">
      <c r="A376" s="8" t="s">
        <v>1296</v>
      </c>
      <c r="B376" s="8" t="s">
        <v>1297</v>
      </c>
      <c r="C376" s="8" t="s">
        <v>1279</v>
      </c>
      <c r="D376" s="9">
        <v>69</v>
      </c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</row>
    <row r="377" spans="1:16">
      <c r="A377" s="8" t="s">
        <v>1298</v>
      </c>
      <c r="B377" s="8" t="s">
        <v>1299</v>
      </c>
      <c r="C377" s="8" t="s">
        <v>1024</v>
      </c>
      <c r="D377" s="9">
        <v>57</v>
      </c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</row>
    <row r="378" spans="1:16">
      <c r="A378" s="8" t="s">
        <v>1300</v>
      </c>
      <c r="B378" s="8" t="s">
        <v>1301</v>
      </c>
      <c r="C378" s="8" t="s">
        <v>1024</v>
      </c>
      <c r="D378" s="9">
        <v>26</v>
      </c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</row>
    <row r="379" spans="1:16">
      <c r="A379" s="8" t="s">
        <v>1302</v>
      </c>
      <c r="B379" s="8" t="s">
        <v>1303</v>
      </c>
      <c r="C379" s="8"/>
      <c r="D379" s="9">
        <v>1</v>
      </c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</row>
    <row r="380" spans="1:16">
      <c r="A380" s="8" t="s">
        <v>1304</v>
      </c>
      <c r="B380" s="8" t="s">
        <v>1305</v>
      </c>
      <c r="C380" s="8" t="s">
        <v>1001</v>
      </c>
      <c r="D380" s="9">
        <v>6</v>
      </c>
      <c r="E380" s="9"/>
      <c r="F380" s="9"/>
      <c r="G380" s="9"/>
      <c r="H380" s="9"/>
      <c r="I380" s="9"/>
      <c r="J380" s="9"/>
      <c r="K380" s="9"/>
      <c r="L380" s="9"/>
      <c r="M380" s="9"/>
      <c r="N380" s="9">
        <v>1</v>
      </c>
      <c r="O380" s="9"/>
      <c r="P380" s="9"/>
    </row>
    <row r="381" spans="1:16">
      <c r="A381" s="8" t="s">
        <v>1306</v>
      </c>
      <c r="B381" s="8" t="s">
        <v>1307</v>
      </c>
      <c r="C381" s="8" t="s">
        <v>1001</v>
      </c>
      <c r="D381" s="9">
        <v>30</v>
      </c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</row>
    <row r="382" spans="1:16">
      <c r="A382" s="8" t="s">
        <v>1308</v>
      </c>
      <c r="B382" s="8" t="s">
        <v>1309</v>
      </c>
      <c r="C382" s="8" t="s">
        <v>1001</v>
      </c>
      <c r="D382" s="9">
        <v>27</v>
      </c>
      <c r="E382" s="9"/>
      <c r="F382" s="9"/>
      <c r="G382" s="9"/>
      <c r="H382" s="9"/>
      <c r="I382" s="9"/>
      <c r="J382" s="9"/>
      <c r="K382" s="9">
        <v>1</v>
      </c>
      <c r="L382" s="9"/>
      <c r="M382" s="9"/>
      <c r="N382" s="9"/>
      <c r="O382" s="9"/>
      <c r="P382" s="9"/>
    </row>
    <row r="383" spans="1:16">
      <c r="A383" s="8" t="s">
        <v>1310</v>
      </c>
      <c r="B383" s="8" t="s">
        <v>1311</v>
      </c>
      <c r="C383" s="8" t="s">
        <v>1001</v>
      </c>
      <c r="D383" s="9">
        <v>9</v>
      </c>
      <c r="E383" s="9"/>
      <c r="F383" s="9"/>
      <c r="G383" s="9"/>
      <c r="H383" s="9"/>
      <c r="I383" s="9"/>
      <c r="J383" s="9"/>
      <c r="K383" s="9">
        <v>1</v>
      </c>
      <c r="L383" s="9"/>
      <c r="M383" s="9"/>
      <c r="N383" s="9"/>
      <c r="O383" s="9"/>
      <c r="P383" s="9"/>
    </row>
    <row r="384" spans="1:16">
      <c r="A384" s="8" t="s">
        <v>1312</v>
      </c>
      <c r="B384" s="8" t="s">
        <v>1313</v>
      </c>
      <c r="C384" s="8" t="s">
        <v>1024</v>
      </c>
      <c r="D384" s="9">
        <v>5</v>
      </c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</row>
    <row r="385" spans="1:16">
      <c r="A385" s="8" t="s">
        <v>1314</v>
      </c>
      <c r="B385" s="8" t="s">
        <v>1315</v>
      </c>
      <c r="C385" s="8" t="s">
        <v>1024</v>
      </c>
      <c r="D385" s="9">
        <v>41</v>
      </c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</row>
    <row r="386" spans="1:16">
      <c r="A386" s="8" t="s">
        <v>1316</v>
      </c>
      <c r="B386" s="8" t="s">
        <v>1317</v>
      </c>
      <c r="C386" s="8" t="s">
        <v>1024</v>
      </c>
      <c r="D386" s="9">
        <v>46</v>
      </c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</row>
    <row r="387" spans="1:16">
      <c r="A387" s="8" t="s">
        <v>1318</v>
      </c>
      <c r="B387" s="8" t="s">
        <v>1319</v>
      </c>
      <c r="C387" s="8" t="s">
        <v>1024</v>
      </c>
      <c r="D387" s="9">
        <v>7</v>
      </c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</row>
    <row r="388" spans="1:16">
      <c r="A388" s="8" t="s">
        <v>1320</v>
      </c>
      <c r="B388" s="8" t="s">
        <v>1321</v>
      </c>
      <c r="C388" s="8" t="s">
        <v>1024</v>
      </c>
      <c r="D388" s="9">
        <v>21</v>
      </c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</row>
    <row r="389" spans="1:16">
      <c r="A389" s="8" t="s">
        <v>1322</v>
      </c>
      <c r="B389" s="8" t="s">
        <v>1323</v>
      </c>
      <c r="C389" s="8" t="s">
        <v>1024</v>
      </c>
      <c r="D389" s="9">
        <v>25</v>
      </c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</row>
    <row r="390" spans="1:16">
      <c r="A390" s="8" t="s">
        <v>1324</v>
      </c>
      <c r="B390" s="8" t="s">
        <v>1325</v>
      </c>
      <c r="C390" s="8" t="s">
        <v>1279</v>
      </c>
      <c r="D390" s="9">
        <f>64+67+67</f>
        <v>198</v>
      </c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</row>
    <row r="391" spans="1:16">
      <c r="A391" s="8" t="s">
        <v>1326</v>
      </c>
      <c r="B391" s="8" t="s">
        <v>1327</v>
      </c>
      <c r="C391" s="8" t="s">
        <v>1279</v>
      </c>
      <c r="D391" s="9">
        <f>56+91+63+87</f>
        <v>297</v>
      </c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</row>
    <row r="392" spans="1:16">
      <c r="A392" s="8" t="s">
        <v>1328</v>
      </c>
      <c r="B392" s="8" t="s">
        <v>1329</v>
      </c>
      <c r="C392" s="8" t="s">
        <v>1279</v>
      </c>
      <c r="D392" s="9">
        <v>28</v>
      </c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</row>
    <row r="393" spans="1:16">
      <c r="A393" s="8" t="s">
        <v>1330</v>
      </c>
      <c r="B393" s="8" t="s">
        <v>1331</v>
      </c>
      <c r="C393" s="8" t="s">
        <v>1279</v>
      </c>
      <c r="D393" s="9">
        <v>6</v>
      </c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</row>
    <row r="394" spans="1:16">
      <c r="A394" s="8" t="s">
        <v>1332</v>
      </c>
      <c r="B394" s="8" t="s">
        <v>1333</v>
      </c>
      <c r="C394" s="8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 t="s">
        <v>524</v>
      </c>
      <c r="P394" s="9"/>
    </row>
    <row r="395" spans="1:16">
      <c r="A395" s="8" t="s">
        <v>1334</v>
      </c>
      <c r="B395" s="8" t="s">
        <v>1335</v>
      </c>
      <c r="C395" s="8" t="s">
        <v>1164</v>
      </c>
      <c r="D395" s="9">
        <v>4</v>
      </c>
      <c r="E395" s="9"/>
      <c r="F395" s="9"/>
      <c r="G395" s="9"/>
      <c r="H395" s="9"/>
      <c r="I395" s="9"/>
      <c r="J395" s="9"/>
      <c r="K395" s="9"/>
      <c r="L395" s="9"/>
      <c r="M395" s="9"/>
      <c r="N395" s="9">
        <v>1</v>
      </c>
      <c r="O395" s="9" t="s">
        <v>571</v>
      </c>
      <c r="P395" s="9"/>
    </row>
    <row r="396" spans="1:16">
      <c r="A396" s="8" t="s">
        <v>1336</v>
      </c>
      <c r="B396" s="8" t="s">
        <v>1337</v>
      </c>
      <c r="C396" s="8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 t="s">
        <v>524</v>
      </c>
      <c r="P396" s="9"/>
    </row>
    <row r="397" spans="1:16">
      <c r="A397" s="8" t="s">
        <v>1338</v>
      </c>
      <c r="B397" s="8" t="s">
        <v>1339</v>
      </c>
      <c r="C397" s="8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 t="s">
        <v>524</v>
      </c>
      <c r="P397" s="9"/>
    </row>
    <row r="398" spans="1:16">
      <c r="A398" s="8" t="s">
        <v>1340</v>
      </c>
      <c r="B398" s="8" t="s">
        <v>1341</v>
      </c>
      <c r="C398" s="8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 t="s">
        <v>524</v>
      </c>
      <c r="P398" s="9"/>
    </row>
    <row r="399" spans="1:16">
      <c r="A399" s="8" t="s">
        <v>1342</v>
      </c>
      <c r="B399" s="8" t="s">
        <v>1343</v>
      </c>
      <c r="C399" s="8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 t="s">
        <v>524</v>
      </c>
      <c r="P399" s="9"/>
    </row>
    <row r="400" spans="1:16">
      <c r="A400" s="8" t="s">
        <v>1344</v>
      </c>
      <c r="B400" s="8" t="s">
        <v>1345</v>
      </c>
      <c r="C400" s="8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 t="s">
        <v>524</v>
      </c>
      <c r="P400" s="9"/>
    </row>
    <row r="401" spans="1:16">
      <c r="A401" s="8" t="s">
        <v>1346</v>
      </c>
      <c r="B401" s="8" t="s">
        <v>1347</v>
      </c>
      <c r="C401" s="8" t="s">
        <v>1164</v>
      </c>
      <c r="D401" s="9">
        <f>1+8+36</f>
        <v>45</v>
      </c>
      <c r="E401" s="9"/>
      <c r="F401" s="9"/>
      <c r="G401" s="9"/>
      <c r="H401" s="9"/>
      <c r="I401" s="9"/>
      <c r="J401" s="9"/>
      <c r="K401" s="9"/>
      <c r="L401" s="9"/>
      <c r="M401" s="9"/>
      <c r="N401" s="9">
        <v>1</v>
      </c>
      <c r="O401" s="9" t="s">
        <v>571</v>
      </c>
      <c r="P401" s="9"/>
    </row>
    <row r="402" spans="1:16">
      <c r="A402" s="8" t="s">
        <v>1348</v>
      </c>
      <c r="B402" s="8" t="s">
        <v>1349</v>
      </c>
      <c r="C402" s="8" t="s">
        <v>1164</v>
      </c>
      <c r="D402" s="9">
        <f>1+13+25</f>
        <v>39</v>
      </c>
      <c r="E402" s="9"/>
      <c r="F402" s="9"/>
      <c r="G402" s="9"/>
      <c r="H402" s="9"/>
      <c r="I402" s="9"/>
      <c r="J402" s="9"/>
      <c r="K402" s="9"/>
      <c r="L402" s="9"/>
      <c r="M402" s="9"/>
      <c r="N402" s="9">
        <v>1</v>
      </c>
      <c r="O402" s="9" t="s">
        <v>571</v>
      </c>
      <c r="P402" s="9"/>
    </row>
    <row r="403" spans="1:16">
      <c r="A403" s="8" t="s">
        <v>1350</v>
      </c>
      <c r="B403" s="8" t="s">
        <v>1351</v>
      </c>
      <c r="C403" s="8" t="s">
        <v>1164</v>
      </c>
      <c r="D403" s="9">
        <v>10</v>
      </c>
      <c r="E403" s="9"/>
      <c r="F403" s="9"/>
      <c r="G403" s="9"/>
      <c r="H403" s="9"/>
      <c r="I403" s="9"/>
      <c r="J403" s="9"/>
      <c r="K403" s="9"/>
      <c r="L403" s="9"/>
      <c r="M403" s="9"/>
      <c r="N403" s="9">
        <v>1</v>
      </c>
      <c r="O403" s="9" t="s">
        <v>571</v>
      </c>
      <c r="P403" s="9"/>
    </row>
    <row r="404" spans="1:16">
      <c r="A404" s="8" t="s">
        <v>1352</v>
      </c>
      <c r="B404" s="8" t="s">
        <v>1353</v>
      </c>
      <c r="C404" s="8" t="s">
        <v>1279</v>
      </c>
      <c r="D404" s="9">
        <f>75+85</f>
        <v>160</v>
      </c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</row>
    <row r="405" spans="1:16">
      <c r="A405" s="8" t="s">
        <v>1354</v>
      </c>
      <c r="B405" s="8" t="s">
        <v>1355</v>
      </c>
      <c r="C405" s="8" t="s">
        <v>1279</v>
      </c>
      <c r="D405" s="9">
        <f>74+111</f>
        <v>185</v>
      </c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</row>
    <row r="406" spans="1:16">
      <c r="A406" s="8" t="s">
        <v>1356</v>
      </c>
      <c r="B406" s="8" t="s">
        <v>1357</v>
      </c>
      <c r="C406" s="8" t="s">
        <v>1164</v>
      </c>
      <c r="D406" s="9">
        <f>19+18+17+7+1</f>
        <v>62</v>
      </c>
      <c r="E406" s="9"/>
      <c r="F406" s="9"/>
      <c r="G406" s="9"/>
      <c r="H406" s="9"/>
      <c r="I406" s="9"/>
      <c r="J406" s="9"/>
      <c r="K406" s="9"/>
      <c r="L406" s="9"/>
      <c r="M406" s="9"/>
      <c r="N406" s="9">
        <v>1</v>
      </c>
      <c r="O406" s="9" t="s">
        <v>571</v>
      </c>
      <c r="P406" s="9"/>
    </row>
    <row r="407" spans="1:16">
      <c r="A407" s="8" t="s">
        <v>1358</v>
      </c>
      <c r="B407" s="8" t="s">
        <v>1359</v>
      </c>
      <c r="C407" s="8" t="s">
        <v>1024</v>
      </c>
      <c r="D407" s="9">
        <v>25</v>
      </c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</row>
    <row r="408" spans="1:16">
      <c r="A408" s="8" t="s">
        <v>1360</v>
      </c>
      <c r="B408" s="8" t="s">
        <v>1361</v>
      </c>
      <c r="C408" s="8" t="s">
        <v>1024</v>
      </c>
      <c r="D408" s="9">
        <v>43</v>
      </c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</row>
    <row r="409" spans="1:16">
      <c r="A409" s="8" t="s">
        <v>1362</v>
      </c>
      <c r="B409" s="8" t="s">
        <v>1363</v>
      </c>
      <c r="C409" s="8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 t="s">
        <v>524</v>
      </c>
      <c r="P409" s="9"/>
    </row>
    <row r="410" spans="1:16">
      <c r="A410" s="8" t="s">
        <v>1364</v>
      </c>
      <c r="B410" s="8" t="s">
        <v>1365</v>
      </c>
      <c r="C410" s="8" t="s">
        <v>1024</v>
      </c>
      <c r="D410" s="9">
        <v>7</v>
      </c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</row>
    <row r="411" spans="1:16">
      <c r="A411" s="8" t="s">
        <v>1366</v>
      </c>
      <c r="B411" s="8" t="s">
        <v>1367</v>
      </c>
      <c r="C411" s="8" t="s">
        <v>1024</v>
      </c>
      <c r="D411" s="9">
        <v>3</v>
      </c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</row>
    <row r="412" spans="1:16">
      <c r="A412" s="8" t="s">
        <v>1368</v>
      </c>
      <c r="B412" s="8" t="s">
        <v>1369</v>
      </c>
      <c r="C412" s="8" t="s">
        <v>1024</v>
      </c>
      <c r="D412" s="9">
        <v>65</v>
      </c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</row>
    <row r="413" spans="1:16">
      <c r="A413" s="8" t="s">
        <v>1370</v>
      </c>
      <c r="B413" s="8" t="s">
        <v>1371</v>
      </c>
      <c r="C413" s="8" t="s">
        <v>1024</v>
      </c>
      <c r="D413" s="9">
        <v>41</v>
      </c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</row>
    <row r="414" spans="1:16">
      <c r="A414" s="8" t="s">
        <v>1372</v>
      </c>
      <c r="B414" s="8" t="s">
        <v>1373</v>
      </c>
      <c r="C414" s="8" t="s">
        <v>1024</v>
      </c>
      <c r="D414" s="9">
        <v>14</v>
      </c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</row>
    <row r="415" spans="1:16">
      <c r="A415" s="8" t="s">
        <v>1374</v>
      </c>
      <c r="B415" s="8" t="s">
        <v>1375</v>
      </c>
      <c r="C415" s="8" t="s">
        <v>1024</v>
      </c>
      <c r="D415" s="9">
        <v>29</v>
      </c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</row>
    <row r="416" spans="1:16" ht="28.5">
      <c r="A416" s="8" t="s">
        <v>1376</v>
      </c>
      <c r="B416" s="14" t="s">
        <v>1377</v>
      </c>
      <c r="C416" s="8" t="s">
        <v>1378</v>
      </c>
      <c r="D416" s="9">
        <v>150</v>
      </c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 t="s">
        <v>571</v>
      </c>
      <c r="P416" s="9"/>
    </row>
    <row r="417" spans="1:16" ht="28.5">
      <c r="A417" s="8"/>
      <c r="B417" s="14" t="s">
        <v>1379</v>
      </c>
      <c r="C417" s="8" t="s">
        <v>1378</v>
      </c>
      <c r="D417" s="9">
        <f>2+7+2+136</f>
        <v>147</v>
      </c>
      <c r="E417" s="9"/>
      <c r="F417" s="9"/>
      <c r="G417" s="9"/>
      <c r="H417" s="9"/>
      <c r="I417" s="9"/>
      <c r="J417" s="9"/>
      <c r="K417" s="9"/>
      <c r="L417" s="9"/>
      <c r="M417" s="9"/>
      <c r="N417" s="9">
        <v>3</v>
      </c>
      <c r="O417" s="9" t="s">
        <v>571</v>
      </c>
      <c r="P417" s="9"/>
    </row>
    <row r="418" spans="1:16">
      <c r="A418" s="8" t="s">
        <v>1380</v>
      </c>
      <c r="B418" s="8" t="s">
        <v>1381</v>
      </c>
      <c r="C418" s="8" t="s">
        <v>971</v>
      </c>
      <c r="D418" s="9">
        <f>104+97+12+6+4+34+8+5</f>
        <v>270</v>
      </c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 t="s">
        <v>1382</v>
      </c>
      <c r="P418" s="9"/>
    </row>
    <row r="419" spans="1:16">
      <c r="A419" s="8"/>
      <c r="B419" s="8" t="s">
        <v>1383</v>
      </c>
      <c r="C419" s="8" t="s">
        <v>971</v>
      </c>
      <c r="D419" s="9">
        <f>4+2+2+2+3+3</f>
        <v>16</v>
      </c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 t="s">
        <v>1384</v>
      </c>
      <c r="P419" s="9"/>
    </row>
    <row r="420" spans="1:16">
      <c r="A420" s="8" t="s">
        <v>1385</v>
      </c>
      <c r="B420" s="8" t="s">
        <v>1386</v>
      </c>
      <c r="C420" s="8" t="s">
        <v>1164</v>
      </c>
      <c r="D420" s="9">
        <f>3+34+7+12+24+93</f>
        <v>173</v>
      </c>
      <c r="E420" s="9"/>
      <c r="F420" s="9"/>
      <c r="G420" s="9"/>
      <c r="H420" s="9"/>
      <c r="I420" s="9"/>
      <c r="J420" s="9"/>
      <c r="K420" s="9"/>
      <c r="L420" s="9"/>
      <c r="M420" s="9"/>
      <c r="N420" s="9">
        <v>11</v>
      </c>
      <c r="O420" s="9" t="s">
        <v>571</v>
      </c>
      <c r="P420" s="9"/>
    </row>
    <row r="421" spans="1:16">
      <c r="A421" s="8"/>
      <c r="B421" s="8" t="s">
        <v>1387</v>
      </c>
      <c r="C421" s="8" t="s">
        <v>1164</v>
      </c>
      <c r="D421" s="9">
        <f>87+16+25+4+51+43</f>
        <v>226</v>
      </c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 t="s">
        <v>571</v>
      </c>
      <c r="P421" s="9"/>
    </row>
    <row r="422" spans="1:16">
      <c r="A422" s="8" t="s">
        <v>1388</v>
      </c>
      <c r="B422" s="8" t="s">
        <v>1389</v>
      </c>
      <c r="C422" s="8" t="s">
        <v>1390</v>
      </c>
      <c r="D422" s="9">
        <f>117+83</f>
        <v>200</v>
      </c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 t="s">
        <v>1391</v>
      </c>
      <c r="P422" s="9"/>
    </row>
    <row r="423" spans="1:16">
      <c r="A423" s="8" t="s">
        <v>1392</v>
      </c>
      <c r="B423" s="8" t="s">
        <v>1393</v>
      </c>
      <c r="C423" s="8" t="s">
        <v>1164</v>
      </c>
      <c r="D423" s="9">
        <f>3+10+21+6+13+92</f>
        <v>145</v>
      </c>
      <c r="E423" s="9"/>
      <c r="F423" s="9"/>
      <c r="G423" s="9"/>
      <c r="H423" s="9"/>
      <c r="I423" s="9"/>
      <c r="J423" s="9"/>
      <c r="K423" s="9"/>
      <c r="L423" s="9"/>
      <c r="M423" s="9"/>
      <c r="N423" s="9">
        <v>12</v>
      </c>
      <c r="O423" s="9" t="s">
        <v>571</v>
      </c>
      <c r="P423" s="9"/>
    </row>
    <row r="424" spans="1:16">
      <c r="A424" s="8"/>
      <c r="B424" s="8" t="s">
        <v>1394</v>
      </c>
      <c r="C424" s="8" t="s">
        <v>1164</v>
      </c>
      <c r="D424" s="9">
        <f>116+165</f>
        <v>281</v>
      </c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 t="s">
        <v>571</v>
      </c>
      <c r="P424" s="9"/>
    </row>
    <row r="425" spans="1:16" ht="28.5">
      <c r="A425" s="8" t="s">
        <v>1395</v>
      </c>
      <c r="B425" s="14" t="s">
        <v>1396</v>
      </c>
      <c r="C425" s="8" t="s">
        <v>1164</v>
      </c>
      <c r="D425" s="9">
        <f>7+139+31+2+72</f>
        <v>251</v>
      </c>
      <c r="E425" s="9"/>
      <c r="F425" s="9"/>
      <c r="G425" s="9"/>
      <c r="H425" s="9"/>
      <c r="I425" s="9"/>
      <c r="J425" s="9"/>
      <c r="K425" s="9"/>
      <c r="L425" s="9"/>
      <c r="M425" s="9"/>
      <c r="N425" s="9">
        <v>2</v>
      </c>
      <c r="O425" s="9" t="s">
        <v>571</v>
      </c>
      <c r="P425" s="9"/>
    </row>
    <row r="426" spans="1:16" ht="28.5">
      <c r="A426" s="8"/>
      <c r="B426" s="14" t="s">
        <v>1397</v>
      </c>
      <c r="C426" s="8" t="s">
        <v>1164</v>
      </c>
      <c r="D426" s="9">
        <f>3+40+127</f>
        <v>170</v>
      </c>
      <c r="E426" s="9"/>
      <c r="F426" s="9"/>
      <c r="G426" s="9"/>
      <c r="H426" s="9"/>
      <c r="I426" s="9"/>
      <c r="J426" s="9"/>
      <c r="K426" s="9"/>
      <c r="L426" s="9"/>
      <c r="M426" s="9"/>
      <c r="N426" s="9">
        <v>1</v>
      </c>
      <c r="O426" s="9" t="s">
        <v>571</v>
      </c>
      <c r="P426" s="9"/>
    </row>
    <row r="427" spans="1:16">
      <c r="A427" s="8" t="s">
        <v>1398</v>
      </c>
      <c r="B427" s="8" t="s">
        <v>1399</v>
      </c>
      <c r="C427" s="8" t="s">
        <v>971</v>
      </c>
      <c r="D427" s="9">
        <f>98+29+5+37+24+14+8</f>
        <v>215</v>
      </c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 t="s">
        <v>1400</v>
      </c>
      <c r="P427" s="9"/>
    </row>
    <row r="428" spans="1:16">
      <c r="A428" s="8"/>
      <c r="B428" s="8" t="s">
        <v>1401</v>
      </c>
      <c r="C428" s="8" t="s">
        <v>971</v>
      </c>
      <c r="D428" s="9">
        <f>37+136+116+26+9+11</f>
        <v>335</v>
      </c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 t="s">
        <v>1402</v>
      </c>
      <c r="P428" s="9"/>
    </row>
    <row r="429" spans="1:16">
      <c r="A429" s="8" t="s">
        <v>1403</v>
      </c>
      <c r="B429" s="8" t="s">
        <v>1404</v>
      </c>
      <c r="C429" s="8" t="s">
        <v>1405</v>
      </c>
      <c r="D429" s="9">
        <v>130</v>
      </c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 t="s">
        <v>571</v>
      </c>
      <c r="P429" s="9"/>
    </row>
    <row r="430" spans="1:16">
      <c r="A430" s="8"/>
      <c r="B430" s="8" t="s">
        <v>1406</v>
      </c>
      <c r="C430" s="8" t="s">
        <v>1405</v>
      </c>
      <c r="D430" s="9">
        <f>59+147</f>
        <v>206</v>
      </c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 t="s">
        <v>571</v>
      </c>
      <c r="P430" s="9"/>
    </row>
    <row r="431" spans="1:16">
      <c r="A431" s="8"/>
      <c r="B431" s="8" t="s">
        <v>1407</v>
      </c>
      <c r="C431" s="8" t="s">
        <v>1405</v>
      </c>
      <c r="D431" s="9">
        <f>31+6+9+161</f>
        <v>207</v>
      </c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 t="s">
        <v>571</v>
      </c>
      <c r="P431" s="9"/>
    </row>
    <row r="432" spans="1:16">
      <c r="A432" s="8"/>
      <c r="B432" s="8" t="s">
        <v>1408</v>
      </c>
      <c r="C432" s="8" t="s">
        <v>1405</v>
      </c>
      <c r="D432" s="9">
        <v>156</v>
      </c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 t="s">
        <v>571</v>
      </c>
      <c r="P432" s="9"/>
    </row>
    <row r="433" spans="1:16">
      <c r="A433" s="8"/>
      <c r="B433" s="8" t="s">
        <v>1409</v>
      </c>
      <c r="C433" s="8" t="s">
        <v>1405</v>
      </c>
      <c r="D433" s="9">
        <f>35+41+15+74</f>
        <v>165</v>
      </c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 t="s">
        <v>571</v>
      </c>
      <c r="P433" s="9"/>
    </row>
    <row r="434" spans="1:16">
      <c r="A434" s="8" t="s">
        <v>1410</v>
      </c>
      <c r="B434" s="8" t="s">
        <v>1411</v>
      </c>
      <c r="C434" s="8" t="s">
        <v>971</v>
      </c>
      <c r="D434" s="9">
        <f>124+62+2+14</f>
        <v>202</v>
      </c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 t="s">
        <v>1412</v>
      </c>
      <c r="P434" s="9"/>
    </row>
    <row r="435" spans="1:16">
      <c r="A435" s="8" t="s">
        <v>1413</v>
      </c>
      <c r="B435" s="8" t="s">
        <v>1414</v>
      </c>
      <c r="C435" s="8"/>
      <c r="D435" s="9">
        <v>94</v>
      </c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 t="s">
        <v>571</v>
      </c>
      <c r="P435" s="9"/>
    </row>
    <row r="436" spans="1:16">
      <c r="A436" s="8"/>
      <c r="B436" s="8" t="s">
        <v>1415</v>
      </c>
      <c r="C436" s="8" t="s">
        <v>971</v>
      </c>
      <c r="D436" s="9">
        <f>8+5+12+6+12+6</f>
        <v>49</v>
      </c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 t="s">
        <v>571</v>
      </c>
      <c r="P436" s="9"/>
    </row>
    <row r="437" spans="1:16">
      <c r="A437" s="8"/>
      <c r="B437" s="8" t="s">
        <v>1416</v>
      </c>
      <c r="C437" s="8" t="s">
        <v>971</v>
      </c>
      <c r="D437" s="9">
        <f>25+24+32+47+54+42</f>
        <v>224</v>
      </c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 t="s">
        <v>571</v>
      </c>
      <c r="P437" s="9"/>
    </row>
    <row r="438" spans="1:16">
      <c r="A438" s="8"/>
      <c r="B438" s="8" t="s">
        <v>1417</v>
      </c>
      <c r="C438" s="8" t="s">
        <v>971</v>
      </c>
      <c r="D438" s="9">
        <f>10+4+6+8+23+6+20+9+12</f>
        <v>98</v>
      </c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 t="s">
        <v>571</v>
      </c>
      <c r="P438" s="9"/>
    </row>
    <row r="439" spans="1:16">
      <c r="A439" s="8"/>
      <c r="B439" s="8" t="s">
        <v>1418</v>
      </c>
      <c r="C439" s="8" t="s">
        <v>971</v>
      </c>
      <c r="D439" s="9">
        <f>7+37+4+32+81+13+8+2</f>
        <v>184</v>
      </c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 t="s">
        <v>571</v>
      </c>
      <c r="P439" s="9"/>
    </row>
    <row r="440" spans="1:16">
      <c r="A440" s="8" t="s">
        <v>1419</v>
      </c>
      <c r="B440" s="8" t="s">
        <v>1420</v>
      </c>
      <c r="C440" s="8" t="s">
        <v>1421</v>
      </c>
      <c r="D440" s="9">
        <f>71+76+10+29+65+26+4+39+65</f>
        <v>385</v>
      </c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</row>
    <row r="441" spans="1:16">
      <c r="A441" s="8"/>
      <c r="B441" s="8" t="s">
        <v>1422</v>
      </c>
      <c r="C441" s="8" t="s">
        <v>1421</v>
      </c>
      <c r="D441" s="9">
        <f>111+31+39+30+34+24+46+77+13</f>
        <v>405</v>
      </c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</row>
    <row r="442" spans="1:16">
      <c r="A442" s="8"/>
      <c r="B442" s="8" t="s">
        <v>1423</v>
      </c>
      <c r="C442" s="8" t="s">
        <v>1421</v>
      </c>
      <c r="D442" s="9">
        <v>295</v>
      </c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</row>
    <row r="443" spans="1:16">
      <c r="A443" s="8"/>
      <c r="B443" s="8" t="s">
        <v>1424</v>
      </c>
      <c r="C443" s="8" t="s">
        <v>1421</v>
      </c>
      <c r="D443" s="9">
        <f>65+11+34+32+21+39+109+188</f>
        <v>499</v>
      </c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</row>
    <row r="444" spans="1:16">
      <c r="A444" s="8" t="s">
        <v>1425</v>
      </c>
      <c r="B444" s="8" t="s">
        <v>1426</v>
      </c>
      <c r="C444" s="8" t="s">
        <v>1390</v>
      </c>
      <c r="D444" s="9">
        <f>157+168</f>
        <v>325</v>
      </c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</row>
    <row r="445" spans="1:16">
      <c r="A445" s="8"/>
      <c r="B445" s="8" t="s">
        <v>1427</v>
      </c>
      <c r="C445" s="8" t="s">
        <v>1390</v>
      </c>
      <c r="D445" s="9">
        <f>2+130+102</f>
        <v>234</v>
      </c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</row>
    <row r="446" spans="1:16">
      <c r="A446" s="8"/>
      <c r="B446" s="8" t="s">
        <v>1428</v>
      </c>
      <c r="C446" s="8" t="s">
        <v>1390</v>
      </c>
      <c r="D446" s="9">
        <f>116+91</f>
        <v>207</v>
      </c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</row>
    <row r="447" spans="1:16">
      <c r="A447" s="8"/>
      <c r="B447" s="8" t="s">
        <v>1429</v>
      </c>
      <c r="C447" s="8" t="s">
        <v>1390</v>
      </c>
      <c r="D447" s="9">
        <v>142</v>
      </c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</row>
    <row r="448" spans="1:16">
      <c r="A448" s="8" t="s">
        <v>1430</v>
      </c>
      <c r="B448" s="8" t="s">
        <v>1431</v>
      </c>
      <c r="C448" s="8" t="s">
        <v>1432</v>
      </c>
      <c r="D448" s="9">
        <f>127+36+24+28+4+9+5+16+3+9+24+100</f>
        <v>385</v>
      </c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 t="s">
        <v>571</v>
      </c>
      <c r="P448" s="9"/>
    </row>
    <row r="449" spans="1:16">
      <c r="A449" s="8"/>
      <c r="B449" s="8" t="s">
        <v>1433</v>
      </c>
      <c r="C449" s="8" t="s">
        <v>1432</v>
      </c>
      <c r="D449" s="9">
        <f>100+109+78+80+90+25+13</f>
        <v>495</v>
      </c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 t="s">
        <v>571</v>
      </c>
      <c r="P449" s="9"/>
    </row>
    <row r="450" spans="1:16">
      <c r="A450" s="8"/>
      <c r="B450" s="8" t="s">
        <v>1434</v>
      </c>
      <c r="C450" s="8" t="s">
        <v>1432</v>
      </c>
      <c r="D450" s="9">
        <f>15+7+10+78+110+8+12+30+34+3+40+19+72+22+15</f>
        <v>475</v>
      </c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 t="s">
        <v>1435</v>
      </c>
      <c r="P450" s="9"/>
    </row>
    <row r="451" spans="1:16">
      <c r="A451" s="8"/>
      <c r="B451" s="8" t="s">
        <v>1424</v>
      </c>
      <c r="C451" s="8" t="s">
        <v>1432</v>
      </c>
      <c r="D451" s="9"/>
      <c r="E451" s="9"/>
      <c r="F451" s="9"/>
      <c r="G451" s="9"/>
      <c r="H451" s="9"/>
      <c r="I451" s="9"/>
      <c r="J451" s="9"/>
      <c r="K451" s="9">
        <v>10</v>
      </c>
      <c r="L451" s="9"/>
      <c r="M451" s="9"/>
      <c r="N451" s="9">
        <v>39</v>
      </c>
      <c r="O451" s="9" t="s">
        <v>1436</v>
      </c>
      <c r="P451" s="9"/>
    </row>
    <row r="452" spans="1:16">
      <c r="A452" s="8" t="s">
        <v>1437</v>
      </c>
      <c r="B452" s="8" t="s">
        <v>1438</v>
      </c>
      <c r="C452" s="8" t="s">
        <v>971</v>
      </c>
      <c r="D452" s="9">
        <f>3+2+21+34+75+2+7+2+48</f>
        <v>194</v>
      </c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 t="s">
        <v>962</v>
      </c>
      <c r="P452" s="9"/>
    </row>
    <row r="453" spans="1:16">
      <c r="A453" s="8"/>
      <c r="B453" s="8" t="s">
        <v>1439</v>
      </c>
      <c r="C453" s="8" t="s">
        <v>971</v>
      </c>
      <c r="D453" s="9">
        <f>8+3+8+31+7+9+9+39</f>
        <v>114</v>
      </c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 t="s">
        <v>1440</v>
      </c>
      <c r="P453" s="9"/>
    </row>
    <row r="454" spans="1:16">
      <c r="A454" s="8"/>
      <c r="B454" s="8" t="s">
        <v>1441</v>
      </c>
      <c r="C454" s="8" t="s">
        <v>971</v>
      </c>
      <c r="D454" s="9">
        <f>25+3+3+4+12+10+4+136</f>
        <v>197</v>
      </c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 t="s">
        <v>1440</v>
      </c>
      <c r="P454" s="9"/>
    </row>
    <row r="455" spans="1:16">
      <c r="A455" s="8"/>
      <c r="B455" s="8" t="s">
        <v>1442</v>
      </c>
      <c r="C455" s="8" t="s">
        <v>971</v>
      </c>
      <c r="D455" s="9">
        <f>22+46+14+24+5+81+49</f>
        <v>241</v>
      </c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 t="s">
        <v>1443</v>
      </c>
      <c r="P455" s="9"/>
    </row>
    <row r="456" spans="1:16">
      <c r="A456" s="8"/>
      <c r="B456" s="8" t="s">
        <v>1444</v>
      </c>
      <c r="C456" s="8" t="s">
        <v>1405</v>
      </c>
      <c r="D456" s="9">
        <f>7+65</f>
        <v>72</v>
      </c>
      <c r="E456" s="9"/>
      <c r="F456" s="9"/>
      <c r="G456" s="9"/>
      <c r="H456" s="9"/>
      <c r="I456" s="9"/>
      <c r="J456" s="9"/>
      <c r="K456" s="9"/>
      <c r="L456" s="9"/>
      <c r="M456" s="9"/>
      <c r="N456" s="9">
        <v>13</v>
      </c>
      <c r="O456" s="9" t="s">
        <v>571</v>
      </c>
      <c r="P456" s="9"/>
    </row>
    <row r="457" spans="1:16">
      <c r="A457" s="8" t="s">
        <v>1445</v>
      </c>
      <c r="B457" s="14" t="s">
        <v>1446</v>
      </c>
      <c r="C457" s="8" t="s">
        <v>1405</v>
      </c>
      <c r="D457" s="9">
        <f>53+93+74+96</f>
        <v>316</v>
      </c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 t="s">
        <v>571</v>
      </c>
      <c r="P457" s="9"/>
    </row>
    <row r="458" spans="1:16">
      <c r="A458" s="8"/>
      <c r="B458" s="14" t="s">
        <v>1447</v>
      </c>
      <c r="C458" s="8" t="s">
        <v>1405</v>
      </c>
      <c r="D458" s="9">
        <f>93+23+57+39</f>
        <v>212</v>
      </c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 t="s">
        <v>571</v>
      </c>
      <c r="P458" s="9"/>
    </row>
    <row r="459" spans="1:16">
      <c r="A459" s="8"/>
      <c r="B459" s="14" t="s">
        <v>1448</v>
      </c>
      <c r="C459" s="8" t="s">
        <v>1405</v>
      </c>
      <c r="D459" s="9">
        <f>36+12+11+33+83</f>
        <v>175</v>
      </c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 t="s">
        <v>571</v>
      </c>
      <c r="P459" s="9"/>
    </row>
    <row r="460" spans="1:16">
      <c r="A460" s="8"/>
      <c r="B460" s="14" t="s">
        <v>1449</v>
      </c>
      <c r="C460" s="8" t="s">
        <v>1405</v>
      </c>
      <c r="D460" s="9">
        <f>61+6+10+3+5+67+43</f>
        <v>195</v>
      </c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 t="s">
        <v>571</v>
      </c>
      <c r="P460" s="9"/>
    </row>
    <row r="461" spans="1:16">
      <c r="A461" s="8"/>
      <c r="B461" s="14" t="s">
        <v>1450</v>
      </c>
      <c r="C461" s="8" t="s">
        <v>1405</v>
      </c>
      <c r="D461" s="9">
        <f>42+14+86</f>
        <v>142</v>
      </c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 t="s">
        <v>571</v>
      </c>
      <c r="P461" s="9"/>
    </row>
    <row r="462" spans="1:16">
      <c r="A462" s="8" t="s">
        <v>1451</v>
      </c>
      <c r="B462" s="14" t="s">
        <v>1452</v>
      </c>
      <c r="C462" s="8" t="s">
        <v>940</v>
      </c>
      <c r="D462" s="9">
        <v>194</v>
      </c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 t="s">
        <v>571</v>
      </c>
      <c r="P462" s="9"/>
    </row>
    <row r="463" spans="1:16">
      <c r="A463" s="8"/>
      <c r="B463" s="14" t="s">
        <v>1453</v>
      </c>
      <c r="C463" s="8" t="s">
        <v>940</v>
      </c>
      <c r="D463" s="9">
        <f>52+55+53+51+55+55+4+18</f>
        <v>343</v>
      </c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 t="s">
        <v>571</v>
      </c>
      <c r="P463" s="9"/>
    </row>
    <row r="464" spans="1:16">
      <c r="A464" s="8"/>
      <c r="B464" s="14" t="s">
        <v>1454</v>
      </c>
      <c r="C464" s="8" t="s">
        <v>940</v>
      </c>
      <c r="D464" s="9">
        <v>84</v>
      </c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 t="s">
        <v>571</v>
      </c>
      <c r="P464" s="9"/>
    </row>
    <row r="465" spans="1:16">
      <c r="A465" s="8" t="s">
        <v>1455</v>
      </c>
      <c r="B465" s="14" t="s">
        <v>1456</v>
      </c>
      <c r="C465" s="8" t="s">
        <v>1457</v>
      </c>
      <c r="D465" s="9">
        <f>14+5+5+7+6+11+6+3+3+14+4+9+3+15+3+8+14+4+5</f>
        <v>139</v>
      </c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 t="s">
        <v>571</v>
      </c>
      <c r="P465" s="9"/>
    </row>
    <row r="466" spans="1:16">
      <c r="A466" s="8"/>
      <c r="B466" s="14" t="s">
        <v>1458</v>
      </c>
      <c r="C466" s="8" t="s">
        <v>1457</v>
      </c>
      <c r="D466" s="9">
        <f>53+54+42+42</f>
        <v>191</v>
      </c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 t="s">
        <v>571</v>
      </c>
      <c r="P466" s="9"/>
    </row>
    <row r="467" spans="1:16">
      <c r="A467" s="8"/>
      <c r="B467" s="14" t="s">
        <v>1459</v>
      </c>
      <c r="C467" s="8" t="s">
        <v>1457</v>
      </c>
      <c r="D467" s="9">
        <f>51+5+3+5+10+41</f>
        <v>115</v>
      </c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 t="s">
        <v>571</v>
      </c>
      <c r="P467" s="9"/>
    </row>
    <row r="468" spans="1:16">
      <c r="A468" s="8"/>
      <c r="B468" s="14" t="s">
        <v>1460</v>
      </c>
      <c r="C468" s="8" t="s">
        <v>1457</v>
      </c>
      <c r="D468" s="9">
        <f>21+4+11+4+9+7+10+9+14+13+6+6</f>
        <v>114</v>
      </c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 t="s">
        <v>571</v>
      </c>
      <c r="P468" s="9"/>
    </row>
    <row r="469" spans="1:16">
      <c r="A469" s="8" t="s">
        <v>1461</v>
      </c>
      <c r="B469" s="8" t="s">
        <v>1462</v>
      </c>
      <c r="C469" s="8" t="s">
        <v>567</v>
      </c>
      <c r="D469" s="9">
        <f>11+23+13+12+12+38+10+22+21+22+12</f>
        <v>196</v>
      </c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</row>
    <row r="470" spans="1:16">
      <c r="A470" s="8" t="s">
        <v>1463</v>
      </c>
      <c r="B470" s="8" t="s">
        <v>1464</v>
      </c>
      <c r="C470" s="8" t="s">
        <v>567</v>
      </c>
      <c r="D470" s="9">
        <f>20+50+56+8+8+6</f>
        <v>148</v>
      </c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 t="s">
        <v>571</v>
      </c>
      <c r="P470" s="9"/>
    </row>
    <row r="471" spans="1:16">
      <c r="A471" s="8" t="s">
        <v>1465</v>
      </c>
      <c r="B471" s="8" t="s">
        <v>1466</v>
      </c>
      <c r="C471" s="8" t="s">
        <v>595</v>
      </c>
      <c r="D471" s="9">
        <v>140</v>
      </c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</row>
    <row r="472" spans="1:16">
      <c r="A472" s="8" t="s">
        <v>1467</v>
      </c>
      <c r="B472" s="8" t="s">
        <v>1468</v>
      </c>
      <c r="C472" s="8" t="s">
        <v>595</v>
      </c>
      <c r="D472" s="9">
        <v>121</v>
      </c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</row>
    <row r="473" spans="1:16">
      <c r="A473" s="8" t="s">
        <v>1469</v>
      </c>
      <c r="B473" s="8" t="s">
        <v>1470</v>
      </c>
      <c r="C473" s="8" t="s">
        <v>595</v>
      </c>
      <c r="D473" s="9">
        <v>218</v>
      </c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</row>
    <row r="474" spans="1:16">
      <c r="A474" s="8"/>
      <c r="B474" s="8" t="s">
        <v>1471</v>
      </c>
      <c r="C474" s="8" t="s">
        <v>595</v>
      </c>
      <c r="D474" s="9">
        <v>166</v>
      </c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</row>
    <row r="475" spans="1:16">
      <c r="A475" s="8"/>
      <c r="B475" s="8" t="s">
        <v>1472</v>
      </c>
      <c r="C475" s="8" t="s">
        <v>595</v>
      </c>
      <c r="D475" s="9">
        <v>145</v>
      </c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</row>
    <row r="476" spans="1:16">
      <c r="A476" s="8"/>
      <c r="B476" s="8" t="s">
        <v>1473</v>
      </c>
      <c r="C476" s="8" t="s">
        <v>595</v>
      </c>
      <c r="D476" s="9">
        <v>136</v>
      </c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</row>
    <row r="477" spans="1:16">
      <c r="A477" s="8" t="s">
        <v>1474</v>
      </c>
      <c r="B477" s="8" t="s">
        <v>1475</v>
      </c>
      <c r="C477" s="8" t="s">
        <v>567</v>
      </c>
      <c r="D477" s="9">
        <f>28+7+27+3+12+6+2</f>
        <v>85</v>
      </c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</row>
    <row r="478" spans="1:16">
      <c r="A478" s="8" t="s">
        <v>1476</v>
      </c>
      <c r="B478" s="8" t="s">
        <v>1477</v>
      </c>
      <c r="C478" s="8" t="s">
        <v>567</v>
      </c>
      <c r="D478" s="9">
        <f>3+3+9+33+5+22+44+6</f>
        <v>125</v>
      </c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 t="s">
        <v>571</v>
      </c>
      <c r="P478" s="9"/>
    </row>
    <row r="479" spans="1:16">
      <c r="A479" s="8" t="s">
        <v>1478</v>
      </c>
      <c r="B479" s="8" t="s">
        <v>1479</v>
      </c>
      <c r="C479" s="8" t="s">
        <v>595</v>
      </c>
      <c r="D479" s="9">
        <v>98</v>
      </c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</row>
    <row r="480" spans="1:16">
      <c r="A480" s="8" t="s">
        <v>1480</v>
      </c>
      <c r="B480" s="8" t="s">
        <v>1481</v>
      </c>
      <c r="C480" s="8" t="s">
        <v>595</v>
      </c>
      <c r="D480" s="9">
        <v>43</v>
      </c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</row>
    <row r="481" spans="1:16">
      <c r="A481" s="8" t="s">
        <v>1482</v>
      </c>
      <c r="B481" s="8" t="s">
        <v>1483</v>
      </c>
      <c r="C481" s="8" t="s">
        <v>824</v>
      </c>
      <c r="D481" s="9">
        <v>144</v>
      </c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</row>
    <row r="482" spans="1:16">
      <c r="A482" s="15"/>
      <c r="B482" s="8"/>
      <c r="C482" s="8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</row>
    <row r="483" spans="1:16">
      <c r="A483" s="15"/>
      <c r="B483" s="8" t="s">
        <v>1484</v>
      </c>
      <c r="C483" s="8"/>
      <c r="D483" s="9">
        <f t="shared" ref="D483:N483" si="0">SUM(D2:D481)</f>
        <v>47502</v>
      </c>
      <c r="E483" s="9">
        <f t="shared" si="0"/>
        <v>274</v>
      </c>
      <c r="F483" s="9">
        <f t="shared" si="0"/>
        <v>120</v>
      </c>
      <c r="G483" s="9">
        <f t="shared" si="0"/>
        <v>13</v>
      </c>
      <c r="H483" s="9">
        <f t="shared" si="0"/>
        <v>147</v>
      </c>
      <c r="I483" s="9">
        <f t="shared" si="0"/>
        <v>448</v>
      </c>
      <c r="J483" s="9">
        <f t="shared" si="0"/>
        <v>183</v>
      </c>
      <c r="K483" s="9">
        <f t="shared" si="0"/>
        <v>70</v>
      </c>
      <c r="L483" s="9">
        <f t="shared" si="0"/>
        <v>34</v>
      </c>
      <c r="M483" s="9">
        <f t="shared" si="0"/>
        <v>145</v>
      </c>
      <c r="N483" s="9">
        <f t="shared" si="0"/>
        <v>246</v>
      </c>
      <c r="O483" s="16" t="s">
        <v>1485</v>
      </c>
      <c r="P483" s="16">
        <f>SUM(D483:N483)</f>
        <v>49182</v>
      </c>
    </row>
    <row r="484" spans="1:16" ht="90">
      <c r="A484" s="1" t="s">
        <v>498</v>
      </c>
      <c r="B484" s="1" t="s">
        <v>499</v>
      </c>
      <c r="C484" s="1" t="s">
        <v>500</v>
      </c>
      <c r="D484" s="17" t="s">
        <v>501</v>
      </c>
      <c r="E484" s="1" t="s">
        <v>502</v>
      </c>
      <c r="F484" s="2" t="s">
        <v>503</v>
      </c>
      <c r="G484" s="1" t="s">
        <v>504</v>
      </c>
      <c r="H484" s="1" t="s">
        <v>505</v>
      </c>
      <c r="I484" s="1" t="s">
        <v>506</v>
      </c>
      <c r="J484" s="1" t="s">
        <v>507</v>
      </c>
      <c r="K484" s="17" t="s">
        <v>508</v>
      </c>
      <c r="L484" s="17" t="s">
        <v>509</v>
      </c>
      <c r="M484" s="17" t="s">
        <v>510</v>
      </c>
      <c r="N484" s="17" t="s">
        <v>511</v>
      </c>
      <c r="O484" s="18" t="s">
        <v>3</v>
      </c>
      <c r="P484" s="17" t="s">
        <v>512</v>
      </c>
    </row>
    <row r="485" spans="1:16">
      <c r="A485" s="15"/>
      <c r="B485" s="8"/>
      <c r="C485" s="8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</row>
    <row r="486" spans="1:16">
      <c r="A486" s="15"/>
      <c r="B486" s="8"/>
      <c r="C486" s="8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</row>
    <row r="487" spans="1:16">
      <c r="A487" s="15"/>
      <c r="B487" s="8"/>
      <c r="C487" s="8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</row>
    <row r="488" spans="1:16">
      <c r="A488" s="15"/>
      <c r="B488" s="8"/>
      <c r="C488" s="8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</row>
    <row r="489" spans="1:16">
      <c r="A489" s="15"/>
      <c r="B489" s="8"/>
      <c r="C489" s="8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</row>
    <row r="490" spans="1:16">
      <c r="A490" s="15"/>
      <c r="B490" s="8"/>
      <c r="C490" s="8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</row>
    <row r="491" spans="1:16">
      <c r="A491" s="19"/>
      <c r="B491" s="19"/>
      <c r="C491" s="19"/>
    </row>
    <row r="492" spans="1:16">
      <c r="A492" s="19"/>
      <c r="B492" s="19"/>
      <c r="C492" s="19"/>
    </row>
    <row r="493" spans="1:16">
      <c r="A493" s="19"/>
      <c r="B493" s="19"/>
      <c r="C493" s="19"/>
    </row>
    <row r="494" spans="1:16">
      <c r="A494" s="19"/>
      <c r="B494" s="19"/>
      <c r="C494" s="19"/>
    </row>
    <row r="495" spans="1:16">
      <c r="A495" s="19"/>
      <c r="B495" s="19"/>
      <c r="C495" s="19"/>
    </row>
    <row r="496" spans="1:16">
      <c r="A496" s="19"/>
      <c r="B496" s="19"/>
      <c r="C496" s="19"/>
    </row>
    <row r="497" spans="1:3">
      <c r="A497" s="19"/>
      <c r="B497" s="19"/>
      <c r="C497" s="19"/>
    </row>
    <row r="498" spans="1:3">
      <c r="A498" s="19"/>
      <c r="B498" s="19"/>
      <c r="C498" s="19"/>
    </row>
    <row r="499" spans="1:3">
      <c r="A499" s="19"/>
      <c r="B499" s="19"/>
      <c r="C499" s="19"/>
    </row>
    <row r="500" spans="1:3">
      <c r="A500" s="19"/>
      <c r="B500" s="19"/>
      <c r="C500" s="19"/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:C8"/>
  <sheetViews>
    <sheetView zoomScaleNormal="100" workbookViewId="0">
      <selection activeCell="E38" sqref="E38"/>
    </sheetView>
  </sheetViews>
  <sheetFormatPr defaultColWidth="8.625" defaultRowHeight="14.25"/>
  <cols>
    <col min="1" max="1" width="10.125" style="35" customWidth="1"/>
    <col min="2" max="2" width="33.375" style="35" customWidth="1"/>
    <col min="3" max="3" width="19.375" style="35" customWidth="1"/>
    <col min="4" max="16384" width="8.625" style="35"/>
  </cols>
  <sheetData>
    <row r="1" spans="1:3" ht="15">
      <c r="A1" s="34" t="s">
        <v>0</v>
      </c>
      <c r="B1" s="34" t="s">
        <v>2</v>
      </c>
      <c r="C1" s="34" t="s">
        <v>1486</v>
      </c>
    </row>
    <row r="2" spans="1:3">
      <c r="A2" s="36">
        <v>1</v>
      </c>
      <c r="B2" s="37" t="s">
        <v>1487</v>
      </c>
      <c r="C2" s="37">
        <v>48687</v>
      </c>
    </row>
    <row r="3" spans="1:3">
      <c r="A3" s="36">
        <v>2</v>
      </c>
      <c r="B3" s="37" t="s">
        <v>1488</v>
      </c>
      <c r="C3" s="37">
        <v>495</v>
      </c>
    </row>
    <row r="4" spans="1:3">
      <c r="A4" s="36">
        <v>3</v>
      </c>
      <c r="B4" s="37" t="s">
        <v>1489</v>
      </c>
      <c r="C4" s="37">
        <v>35279</v>
      </c>
    </row>
    <row r="5" spans="1:3">
      <c r="A5" s="36">
        <v>4</v>
      </c>
      <c r="B5" s="37" t="s">
        <v>1490</v>
      </c>
      <c r="C5" s="37">
        <v>731</v>
      </c>
    </row>
    <row r="6" spans="1:3">
      <c r="A6" s="36">
        <v>5</v>
      </c>
      <c r="B6" s="37" t="s">
        <v>1491</v>
      </c>
      <c r="C6" s="37">
        <v>120</v>
      </c>
    </row>
    <row r="7" spans="1:3">
      <c r="A7" s="36">
        <v>6</v>
      </c>
      <c r="B7" s="37" t="s">
        <v>1492</v>
      </c>
      <c r="C7" s="38">
        <v>3176</v>
      </c>
    </row>
    <row r="8" spans="1:3">
      <c r="A8" s="36">
        <v>7</v>
      </c>
      <c r="B8" s="37" t="s">
        <v>1493</v>
      </c>
      <c r="C8" s="38">
        <v>25287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MEG_ZB</vt:lpstr>
      <vt:lpstr>MEG_ZU</vt:lpstr>
      <vt:lpstr>suma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eanzorge</dc:creator>
  <dc:description/>
  <cp:lastModifiedBy>eanzorge</cp:lastModifiedBy>
  <cp:revision>2</cp:revision>
  <cp:lastPrinted>2022-01-31T10:27:52Z</cp:lastPrinted>
  <dcterms:created xsi:type="dcterms:W3CDTF">2016-09-09T06:08:58Z</dcterms:created>
  <dcterms:modified xsi:type="dcterms:W3CDTF">2022-06-01T08:17:47Z</dcterms:modified>
  <dc:language>pl-PL</dc:language>
</cp:coreProperties>
</file>