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marchewka\Desktop\Agnieszka\2022\GAZ 2023\2. SWZ\"/>
    </mc:Choice>
  </mc:AlternateContent>
  <bookViews>
    <workbookView xWindow="0" yWindow="0" windowWidth="28800" windowHeight="12000" tabRatio="238" activeTab="2"/>
  </bookViews>
  <sheets>
    <sheet name="Ceny" sheetId="2" r:id="rId1"/>
    <sheet name="Zał. 8 do SWZ" sheetId="1" r:id="rId2"/>
    <sheet name="Zał. A" sheetId="3" r:id="rId3"/>
  </sheets>
  <definedNames>
    <definedName name="_xlnm._FilterDatabase" localSheetId="1" hidden="1">'Zał. 8 do SWZ'!$D$4:$GN$204</definedName>
    <definedName name="Excel_BuiltIn_Print_Titles_1_1_1">'Zał. 8 do SWZ'!$D$2:$HM$4</definedName>
    <definedName name="Excel_BuiltIn_Print_Titles_1_1_1_1">'Zał. 8 do SWZ'!$D$2:$GM$4</definedName>
    <definedName name="Excel_BuiltIn_Print_Titles_1_1_1_1_1">'Zał. 8 do SWZ'!$D$2:$EC$4</definedName>
    <definedName name="Excel_BuiltIn_Print_Titles_1_1_1_1_1_1">'Zał. 8 do SWZ'!#REF!</definedName>
    <definedName name="Excel_BuiltIn_Print_Titles_1_1_1_1_1_1_1">'Zał. 8 do SWZ'!$D$2:$DP$4</definedName>
    <definedName name="Excel_BuiltIn_Print_Titles_1_1_1_1_1_1_1_1">'Zał. 8 do SWZ'!#REF!</definedName>
    <definedName name="Excel_BuiltIn_Print_Titles_1_1_1_1_1_1_1_1_1">'Zał. 8 do SWZ'!$D$2:$AF$4</definedName>
    <definedName name="Excel_BuiltIn_Print_Titles_1_1_1_1_1_1_1_1_1_1">'Zał. 8 do SWZ'!$D$2:$AF$4</definedName>
    <definedName name="Excel_BuiltIn_Print_Titles_1_1_1_1_1_1_1_1_1_1_1_1_1_1_1_1_1_1">'Zał. 8 do SWZ'!$D$2:$AF$4</definedName>
    <definedName name="Excel_BuiltIn_Print_Titles_1_1_1_1_1_1_1_1_1_1_1_1_1_1_1_1_1_1_1">'Zał. 8 do SWZ'!#REF!</definedName>
    <definedName name="Excel_BuiltIn_Print_Titles_1_1_1_1_1_1_1_1_1_1_1_1_1_1_1_1_1_1_1_1">'Zał. 8 do SWZ'!$D$2:$F$4</definedName>
    <definedName name="Excel_BuiltIn_Print_Titles_1_1_1_1_1_1_1_1_1_1_1_1_1_1_1_1_1_1_1_1_1">'Zał. 8 do SWZ'!$D$2:$AF$4</definedName>
    <definedName name="Excel_BuiltIn_Print_Titles_1_1_1_1_1_1_1_1_1_1_1_1_1_1_1_1_1_1_1_1_1_1">'Zał. 8 do SWZ'!$D$2:$AF$4</definedName>
    <definedName name="Excel_BuiltIn_Print_Titles_1_1_1_1_1_1_1_1_1_1_1_1_1_1_1_1_1_1_1_1_1_1_1">'Zał. 8 do SWZ'!$D$2:$AF$4</definedName>
    <definedName name="Excel_BuiltIn_Print_Titles_1_1_1_1_1_1_1_1_1_1_1_1_1_1_1_1_1_1_1_1_1_1_1_1">'Zał. 8 do SWZ'!$D$2:$D$4</definedName>
    <definedName name="_xlnm.Print_Area" localSheetId="0">Ceny!$A$1:$J$50</definedName>
    <definedName name="_xlnm.Print_Area" localSheetId="1">'Zał. 8 do SWZ'!$C$2:$BM$204</definedName>
    <definedName name="_xlnm.Print_Area" localSheetId="2">'Zał. A'!$C$2:$N$206</definedName>
    <definedName name="_xlnm.Print_Titles" localSheetId="1">'Zał. 8 do SWZ'!$2:$4</definedName>
    <definedName name="_xlnm.Print_Titles" localSheetId="2">'Zał. A'!$4:$6</definedName>
  </definedNames>
  <calcPr calcId="152511"/>
</workbook>
</file>

<file path=xl/calcChain.xml><?xml version="1.0" encoding="utf-8"?>
<calcChain xmlns="http://schemas.openxmlformats.org/spreadsheetml/2006/main">
  <c r="Q16" i="1" l="1"/>
  <c r="E44" i="2"/>
  <c r="M85" i="3"/>
  <c r="M84" i="3" s="1"/>
  <c r="K85" i="3"/>
  <c r="K84" i="3" s="1"/>
  <c r="J85" i="3"/>
  <c r="J84" i="3" s="1"/>
  <c r="I85" i="3"/>
  <c r="I84" i="3" s="1"/>
  <c r="H85" i="3"/>
  <c r="H84" i="3" s="1"/>
  <c r="G85" i="3"/>
  <c r="G84" i="3" s="1"/>
  <c r="M27" i="3"/>
  <c r="L27" i="3"/>
  <c r="K27" i="3"/>
  <c r="J27" i="3"/>
  <c r="I27" i="3"/>
  <c r="G27" i="3"/>
  <c r="AX6" i="1"/>
  <c r="BI83" i="1" l="1"/>
  <c r="BL83" i="1" s="1"/>
  <c r="BL82" i="1" s="1"/>
  <c r="AN83" i="1"/>
  <c r="AN82" i="1" s="1"/>
  <c r="X83" i="1"/>
  <c r="Y83" i="1" s="1"/>
  <c r="U83" i="1"/>
  <c r="V83" i="1" s="1"/>
  <c r="BJ82" i="1"/>
  <c r="BH82" i="1"/>
  <c r="BG82" i="1"/>
  <c r="BF82" i="1"/>
  <c r="BE82" i="1"/>
  <c r="BD82" i="1"/>
  <c r="BB82" i="1"/>
  <c r="BA82" i="1"/>
  <c r="AZ82" i="1"/>
  <c r="AY82" i="1"/>
  <c r="AV82" i="1"/>
  <c r="AT82" i="1"/>
  <c r="AS82" i="1"/>
  <c r="AR82" i="1"/>
  <c r="AQ82" i="1"/>
  <c r="AP82" i="1"/>
  <c r="AO82" i="1"/>
  <c r="AM82" i="1"/>
  <c r="AL82" i="1"/>
  <c r="AK82" i="1"/>
  <c r="AJ82" i="1"/>
  <c r="AI82" i="1"/>
  <c r="AF82" i="1"/>
  <c r="AD82" i="1"/>
  <c r="AC82" i="1"/>
  <c r="AB82" i="1"/>
  <c r="AA82" i="1"/>
  <c r="Z82" i="1"/>
  <c r="W82" i="1"/>
  <c r="U82" i="1"/>
  <c r="S82" i="1"/>
  <c r="R82" i="1"/>
  <c r="Q82" i="1"/>
  <c r="W57" i="1"/>
  <c r="W49" i="1"/>
  <c r="BI82" i="1" l="1"/>
  <c r="T83" i="1"/>
  <c r="T82" i="1" s="1"/>
  <c r="V82" i="1"/>
  <c r="AU83" i="1"/>
  <c r="AE83" i="1"/>
  <c r="L85" i="3" s="1"/>
  <c r="Y82" i="1"/>
  <c r="X82" i="1"/>
  <c r="BF25" i="1"/>
  <c r="BL25" i="1" s="1"/>
  <c r="AJ25" i="1"/>
  <c r="X25" i="1"/>
  <c r="Y25" i="1" s="1"/>
  <c r="AQ25" i="1" s="1"/>
  <c r="AW25" i="1" s="1"/>
  <c r="U25" i="1"/>
  <c r="V25" i="1" s="1"/>
  <c r="L84" i="3" l="1"/>
  <c r="F84" i="3" s="1"/>
  <c r="F85" i="3"/>
  <c r="AW83" i="1"/>
  <c r="AU82" i="1"/>
  <c r="BC83" i="1"/>
  <c r="AE82" i="1"/>
  <c r="AA25" i="1"/>
  <c r="AZ25" i="1" l="1"/>
  <c r="BK25" i="1" s="1"/>
  <c r="BM25" i="1" s="1"/>
  <c r="N27" i="3" s="1"/>
  <c r="H27" i="3"/>
  <c r="F27" i="3" s="1"/>
  <c r="BC82" i="1"/>
  <c r="BK83" i="1"/>
  <c r="BK82" i="1" s="1"/>
  <c r="AW82" i="1"/>
  <c r="BG68" i="1"/>
  <c r="BL68" i="1" s="1"/>
  <c r="AL68" i="1"/>
  <c r="X68" i="1"/>
  <c r="Y68" i="1" s="1"/>
  <c r="AS68" i="1" s="1"/>
  <c r="AW68" i="1" s="1"/>
  <c r="U68" i="1"/>
  <c r="V68" i="1" s="1"/>
  <c r="T68" i="1" s="1"/>
  <c r="BM83" i="1" l="1"/>
  <c r="AC68" i="1"/>
  <c r="BA68" i="1" s="1"/>
  <c r="BK68" i="1" s="1"/>
  <c r="BM68" i="1" s="1"/>
  <c r="BB67" i="1"/>
  <c r="BC67" i="1"/>
  <c r="BD67" i="1"/>
  <c r="BE67" i="1"/>
  <c r="BG67" i="1"/>
  <c r="BH67" i="1"/>
  <c r="BI67" i="1"/>
  <c r="BJ67" i="1"/>
  <c r="AY67" i="1"/>
  <c r="AK67" i="1"/>
  <c r="AL67" i="1"/>
  <c r="AM67" i="1"/>
  <c r="AN67" i="1"/>
  <c r="AO67" i="1"/>
  <c r="AP67" i="1"/>
  <c r="AR67" i="1"/>
  <c r="AS67" i="1"/>
  <c r="AT67" i="1"/>
  <c r="AU67" i="1"/>
  <c r="AV67" i="1"/>
  <c r="AI67" i="1"/>
  <c r="AB67" i="1"/>
  <c r="AD67" i="1"/>
  <c r="AE67" i="1"/>
  <c r="AF67" i="1"/>
  <c r="Z67" i="1"/>
  <c r="W67" i="1"/>
  <c r="N85" i="3" l="1"/>
  <c r="N84" i="3" s="1"/>
  <c r="BM82" i="1"/>
  <c r="BA67" i="1"/>
  <c r="AC67" i="1"/>
  <c r="G91" i="3" l="1"/>
  <c r="M137" i="3" l="1"/>
  <c r="L137" i="3"/>
  <c r="J137" i="3"/>
  <c r="I137" i="3"/>
  <c r="H137" i="3"/>
  <c r="G137" i="3"/>
  <c r="AZ134" i="1"/>
  <c r="BA134" i="1"/>
  <c r="BC134" i="1"/>
  <c r="BD134" i="1"/>
  <c r="BE134" i="1"/>
  <c r="BF134" i="1"/>
  <c r="BG134" i="1"/>
  <c r="BI134" i="1"/>
  <c r="BJ134" i="1"/>
  <c r="AY134" i="1"/>
  <c r="AJ134" i="1"/>
  <c r="AK134" i="1"/>
  <c r="AL134" i="1"/>
  <c r="AN134" i="1"/>
  <c r="AO134" i="1"/>
  <c r="AP134" i="1"/>
  <c r="AQ134" i="1"/>
  <c r="AR134" i="1"/>
  <c r="AS134" i="1"/>
  <c r="AU134" i="1"/>
  <c r="AV134" i="1"/>
  <c r="AI134" i="1"/>
  <c r="W134" i="1"/>
  <c r="Z134" i="1"/>
  <c r="AA134" i="1"/>
  <c r="AB134" i="1"/>
  <c r="AC134" i="1"/>
  <c r="AE134" i="1"/>
  <c r="AF134" i="1"/>
  <c r="R134" i="1"/>
  <c r="S134" i="1"/>
  <c r="Q134" i="1"/>
  <c r="BH135" i="1"/>
  <c r="BL135" i="1" s="1"/>
  <c r="BL134" i="1" s="1"/>
  <c r="AM135" i="1"/>
  <c r="AM134" i="1" s="1"/>
  <c r="X135" i="1"/>
  <c r="X134" i="1" s="1"/>
  <c r="U135" i="1"/>
  <c r="V135" i="1" s="1"/>
  <c r="T135" i="1" s="1"/>
  <c r="T134" i="1" s="1"/>
  <c r="Y135" i="1" l="1"/>
  <c r="AT135" i="1" s="1"/>
  <c r="AW135" i="1" s="1"/>
  <c r="AW134" i="1" s="1"/>
  <c r="V134" i="1"/>
  <c r="U134" i="1"/>
  <c r="BH134" i="1"/>
  <c r="M136" i="3"/>
  <c r="L136" i="3"/>
  <c r="J136" i="3"/>
  <c r="I136" i="3"/>
  <c r="H136" i="3"/>
  <c r="AD135" i="1" l="1"/>
  <c r="K137" i="3" s="1"/>
  <c r="F137" i="3" s="1"/>
  <c r="Y134" i="1"/>
  <c r="AT134" i="1"/>
  <c r="G136" i="3"/>
  <c r="K136" i="3" l="1"/>
  <c r="F136" i="3" s="1"/>
  <c r="AD134" i="1"/>
  <c r="BB135" i="1"/>
  <c r="BB134" i="1" s="1"/>
  <c r="BK135" i="1" l="1"/>
  <c r="BM135" i="1" s="1"/>
  <c r="BK134" i="1" l="1"/>
  <c r="N137" i="3"/>
  <c r="BM134" i="1"/>
  <c r="N136" i="3" l="1"/>
  <c r="M191" i="3" l="1"/>
  <c r="L191" i="3"/>
  <c r="K191" i="3"/>
  <c r="G191" i="3"/>
  <c r="H191" i="3"/>
  <c r="I191" i="3"/>
  <c r="BG189" i="1"/>
  <c r="BL189" i="1" s="1"/>
  <c r="AL189" i="1"/>
  <c r="X189" i="1"/>
  <c r="Y189" i="1" s="1"/>
  <c r="V189" i="1"/>
  <c r="T189" i="1" s="1"/>
  <c r="AX189" i="1" l="1"/>
  <c r="AS189" i="1"/>
  <c r="AW189" i="1" s="1"/>
  <c r="AC189" i="1"/>
  <c r="BG32" i="1"/>
  <c r="BL32" i="1" s="1"/>
  <c r="AK32" i="1"/>
  <c r="X32" i="1"/>
  <c r="Y32" i="1" s="1"/>
  <c r="U32" i="1"/>
  <c r="V32" i="1" s="1"/>
  <c r="T32" i="1" s="1"/>
  <c r="BA189" i="1" l="1"/>
  <c r="BK189" i="1" s="1"/>
  <c r="BM189" i="1" s="1"/>
  <c r="J191" i="3"/>
  <c r="AR32" i="1"/>
  <c r="AW32" i="1" s="1"/>
  <c r="AB32" i="1"/>
  <c r="BA32" i="1" s="1"/>
  <c r="BK32" i="1" s="1"/>
  <c r="BM32" i="1" l="1"/>
  <c r="N191" i="3"/>
  <c r="M200" i="3"/>
  <c r="K200" i="3"/>
  <c r="J200" i="3"/>
  <c r="I200" i="3"/>
  <c r="H200" i="3"/>
  <c r="G200" i="3"/>
  <c r="M199" i="3" l="1"/>
  <c r="K199" i="3"/>
  <c r="J199" i="3"/>
  <c r="I199" i="3"/>
  <c r="H199" i="3"/>
  <c r="G199" i="3"/>
  <c r="BI198" i="1"/>
  <c r="BL198" i="1" s="1"/>
  <c r="BL197" i="1" s="1"/>
  <c r="AN198" i="1"/>
  <c r="AN197" i="1" s="1"/>
  <c r="X198" i="1"/>
  <c r="Y198" i="1" s="1"/>
  <c r="AU198" i="1" s="1"/>
  <c r="U198" i="1"/>
  <c r="V198" i="1" s="1"/>
  <c r="BJ197" i="1"/>
  <c r="BH197" i="1"/>
  <c r="BG197" i="1"/>
  <c r="BF197" i="1"/>
  <c r="BE197" i="1"/>
  <c r="BD197" i="1"/>
  <c r="BB197" i="1"/>
  <c r="BA197" i="1"/>
  <c r="AZ197" i="1"/>
  <c r="AY197" i="1"/>
  <c r="AV197" i="1"/>
  <c r="AT197" i="1"/>
  <c r="AS197" i="1"/>
  <c r="AR197" i="1"/>
  <c r="AQ197" i="1"/>
  <c r="AP197" i="1"/>
  <c r="AO197" i="1"/>
  <c r="AM197" i="1"/>
  <c r="AL197" i="1"/>
  <c r="AK197" i="1"/>
  <c r="AJ197" i="1"/>
  <c r="AI197" i="1"/>
  <c r="AF197" i="1"/>
  <c r="AD197" i="1"/>
  <c r="AC197" i="1"/>
  <c r="AB197" i="1"/>
  <c r="AA197" i="1"/>
  <c r="Z197" i="1"/>
  <c r="W197" i="1"/>
  <c r="S197" i="1"/>
  <c r="R197" i="1"/>
  <c r="Q197" i="1"/>
  <c r="X197" i="1" l="1"/>
  <c r="U197" i="1"/>
  <c r="BI197" i="1"/>
  <c r="V197" i="1"/>
  <c r="T198" i="1"/>
  <c r="T197" i="1" s="1"/>
  <c r="AU197" i="1"/>
  <c r="AW198" i="1"/>
  <c r="Y197" i="1"/>
  <c r="AE198" i="1"/>
  <c r="L200" i="3" s="1"/>
  <c r="BH170" i="1"/>
  <c r="BL170" i="1" s="1"/>
  <c r="AM170" i="1"/>
  <c r="X170" i="1"/>
  <c r="Y170" i="1" s="1"/>
  <c r="AT170" i="1" s="1"/>
  <c r="AW170" i="1" s="1"/>
  <c r="U170" i="1"/>
  <c r="V170" i="1" s="1"/>
  <c r="T170" i="1" s="1"/>
  <c r="BF71" i="1"/>
  <c r="BL71" i="1" s="1"/>
  <c r="AJ71" i="1"/>
  <c r="X71" i="1"/>
  <c r="Y71" i="1" s="1"/>
  <c r="Q71" i="1"/>
  <c r="U71" i="1" s="1"/>
  <c r="V71" i="1" s="1"/>
  <c r="T71" i="1" s="1"/>
  <c r="BI15" i="1"/>
  <c r="BL15" i="1" s="1"/>
  <c r="AN15" i="1"/>
  <c r="X15" i="1"/>
  <c r="Y15" i="1" s="1"/>
  <c r="AU15" i="1" s="1"/>
  <c r="AW15" i="1" s="1"/>
  <c r="U15" i="1"/>
  <c r="V15" i="1" s="1"/>
  <c r="T15" i="1" s="1"/>
  <c r="F200" i="3" l="1"/>
  <c r="L199" i="3"/>
  <c r="F199" i="3" s="1"/>
  <c r="BC198" i="1"/>
  <c r="AE197" i="1"/>
  <c r="AW197" i="1"/>
  <c r="AD170" i="1"/>
  <c r="BB170" i="1" s="1"/>
  <c r="BK170" i="1" s="1"/>
  <c r="BM170" i="1" s="1"/>
  <c r="AQ71" i="1"/>
  <c r="AW71" i="1" s="1"/>
  <c r="AA71" i="1"/>
  <c r="AZ71" i="1" s="1"/>
  <c r="BK71" i="1" s="1"/>
  <c r="AE15" i="1"/>
  <c r="BC15" i="1" s="1"/>
  <c r="BK15" i="1" s="1"/>
  <c r="BM15" i="1" s="1"/>
  <c r="Q10" i="1"/>
  <c r="R10" i="1"/>
  <c r="S10" i="1"/>
  <c r="W10" i="1"/>
  <c r="Z10" i="1"/>
  <c r="AA10" i="1"/>
  <c r="AB10" i="1"/>
  <c r="AC10" i="1"/>
  <c r="AD10" i="1"/>
  <c r="AF10" i="1"/>
  <c r="AI10" i="1"/>
  <c r="AJ10" i="1"/>
  <c r="AK10" i="1"/>
  <c r="AL10" i="1"/>
  <c r="AM10" i="1"/>
  <c r="AO10" i="1"/>
  <c r="AP10" i="1"/>
  <c r="AQ10" i="1"/>
  <c r="AR10" i="1"/>
  <c r="AS10" i="1"/>
  <c r="AT10" i="1"/>
  <c r="AV10" i="1"/>
  <c r="AY10" i="1"/>
  <c r="AZ10" i="1"/>
  <c r="BA10" i="1"/>
  <c r="BB10" i="1"/>
  <c r="BD10" i="1"/>
  <c r="BE10" i="1"/>
  <c r="BF10" i="1"/>
  <c r="BG10" i="1"/>
  <c r="BH10" i="1"/>
  <c r="BJ10" i="1"/>
  <c r="BK198" i="1" l="1"/>
  <c r="BC197" i="1"/>
  <c r="BM71" i="1"/>
  <c r="M155" i="3"/>
  <c r="M154" i="3" s="1"/>
  <c r="K155" i="3"/>
  <c r="K154" i="3" s="1"/>
  <c r="J155" i="3"/>
  <c r="J154" i="3" s="1"/>
  <c r="I155" i="3"/>
  <c r="I154" i="3" s="1"/>
  <c r="H155" i="3"/>
  <c r="H154" i="3" s="1"/>
  <c r="G155" i="3"/>
  <c r="G154" i="3" s="1"/>
  <c r="BI153" i="1"/>
  <c r="BL153" i="1" s="1"/>
  <c r="BL152" i="1" s="1"/>
  <c r="AN153" i="1"/>
  <c r="AN152" i="1" s="1"/>
  <c r="X153" i="1"/>
  <c r="Y153" i="1" s="1"/>
  <c r="U153" i="1"/>
  <c r="V153" i="1" s="1"/>
  <c r="BJ152" i="1"/>
  <c r="BH152" i="1"/>
  <c r="BG152" i="1"/>
  <c r="BF152" i="1"/>
  <c r="BE152" i="1"/>
  <c r="BD152" i="1"/>
  <c r="BB152" i="1"/>
  <c r="BA152" i="1"/>
  <c r="AZ152" i="1"/>
  <c r="AY152" i="1"/>
  <c r="AV152" i="1"/>
  <c r="AT152" i="1"/>
  <c r="AS152" i="1"/>
  <c r="AR152" i="1"/>
  <c r="AQ152" i="1"/>
  <c r="AP152" i="1"/>
  <c r="AO152" i="1"/>
  <c r="AM152" i="1"/>
  <c r="AL152" i="1"/>
  <c r="AK152" i="1"/>
  <c r="AJ152" i="1"/>
  <c r="AI152" i="1"/>
  <c r="AF152" i="1"/>
  <c r="AD152" i="1"/>
  <c r="AC152" i="1"/>
  <c r="AB152" i="1"/>
  <c r="AA152" i="1"/>
  <c r="Z152" i="1"/>
  <c r="W152" i="1"/>
  <c r="S152" i="1"/>
  <c r="R152" i="1"/>
  <c r="Q152" i="1"/>
  <c r="BK197" i="1" l="1"/>
  <c r="BM198" i="1"/>
  <c r="N200" i="3" s="1"/>
  <c r="N199" i="3" s="1"/>
  <c r="U152" i="1"/>
  <c r="BI152" i="1"/>
  <c r="T153" i="1"/>
  <c r="T152" i="1" s="1"/>
  <c r="V152" i="1"/>
  <c r="AU153" i="1"/>
  <c r="AE153" i="1"/>
  <c r="L155" i="3" s="1"/>
  <c r="L154" i="3" s="1"/>
  <c r="F154" i="3" s="1"/>
  <c r="Y152" i="1"/>
  <c r="X152" i="1"/>
  <c r="M26" i="3"/>
  <c r="L26" i="3"/>
  <c r="K26" i="3"/>
  <c r="J26" i="3"/>
  <c r="I26" i="3"/>
  <c r="G26" i="3"/>
  <c r="BF24" i="1"/>
  <c r="BL24" i="1" s="1"/>
  <c r="AJ24" i="1"/>
  <c r="X24" i="1"/>
  <c r="U24" i="1"/>
  <c r="V24" i="1" s="1"/>
  <c r="T24" i="1" s="1"/>
  <c r="M25" i="3"/>
  <c r="L25" i="3"/>
  <c r="K25" i="3"/>
  <c r="J25" i="3"/>
  <c r="I25" i="3"/>
  <c r="G25" i="3"/>
  <c r="BF23" i="1"/>
  <c r="BL23" i="1" s="1"/>
  <c r="AJ23" i="1"/>
  <c r="X23" i="1"/>
  <c r="Y23" i="1" s="1"/>
  <c r="U23" i="1"/>
  <c r="V23" i="1" s="1"/>
  <c r="T23" i="1" s="1"/>
  <c r="M24" i="3"/>
  <c r="L24" i="3"/>
  <c r="K24" i="3"/>
  <c r="I24" i="3"/>
  <c r="H24" i="3"/>
  <c r="G24" i="3"/>
  <c r="BG22" i="1"/>
  <c r="BL22" i="1" s="1"/>
  <c r="AL22" i="1"/>
  <c r="X22" i="1"/>
  <c r="Y22" i="1" s="1"/>
  <c r="AS22" i="1" s="1"/>
  <c r="AW22" i="1" s="1"/>
  <c r="U22" i="1"/>
  <c r="V22" i="1" s="1"/>
  <c r="T22" i="1" s="1"/>
  <c r="BG21" i="1"/>
  <c r="BL21" i="1" s="1"/>
  <c r="AL21" i="1"/>
  <c r="X21" i="1"/>
  <c r="Y21" i="1" s="1"/>
  <c r="U21" i="1"/>
  <c r="V21" i="1" s="1"/>
  <c r="T21" i="1" s="1"/>
  <c r="BG17" i="1"/>
  <c r="BL17" i="1" s="1"/>
  <c r="AL17" i="1"/>
  <c r="X17" i="1"/>
  <c r="Y17" i="1" s="1"/>
  <c r="U17" i="1"/>
  <c r="V17" i="1" s="1"/>
  <c r="T17" i="1" s="1"/>
  <c r="Y24" i="1" l="1"/>
  <c r="AQ24" i="1" s="1"/>
  <c r="AW24" i="1" s="1"/>
  <c r="BM197" i="1"/>
  <c r="F155" i="3"/>
  <c r="BC153" i="1"/>
  <c r="AE152" i="1"/>
  <c r="AW153" i="1"/>
  <c r="AU152" i="1"/>
  <c r="AQ23" i="1"/>
  <c r="AW23" i="1" s="1"/>
  <c r="AA23" i="1"/>
  <c r="AC22" i="1"/>
  <c r="AS21" i="1"/>
  <c r="AW21" i="1" s="1"/>
  <c r="AC21" i="1"/>
  <c r="BA21" i="1" s="1"/>
  <c r="BK21" i="1" s="1"/>
  <c r="AS17" i="1"/>
  <c r="AW17" i="1" s="1"/>
  <c r="AC17" i="1"/>
  <c r="BA17" i="1" s="1"/>
  <c r="BK17" i="1" s="1"/>
  <c r="BG179" i="1"/>
  <c r="BL179" i="1" s="1"/>
  <c r="AL179" i="1"/>
  <c r="X179" i="1"/>
  <c r="U179" i="1"/>
  <c r="V179" i="1" s="1"/>
  <c r="T179" i="1" s="1"/>
  <c r="BG178" i="1"/>
  <c r="BL178" i="1" s="1"/>
  <c r="AL178" i="1"/>
  <c r="X178" i="1"/>
  <c r="Y178" i="1" s="1"/>
  <c r="AS178" i="1" s="1"/>
  <c r="AW178" i="1" s="1"/>
  <c r="U178" i="1"/>
  <c r="V178" i="1" s="1"/>
  <c r="T178" i="1" s="1"/>
  <c r="BI120" i="1"/>
  <c r="BL120" i="1" s="1"/>
  <c r="AN120" i="1"/>
  <c r="X120" i="1"/>
  <c r="Y120" i="1" s="1"/>
  <c r="U120" i="1"/>
  <c r="V120" i="1" s="1"/>
  <c r="T120" i="1" s="1"/>
  <c r="BF91" i="1"/>
  <c r="BL91" i="1" s="1"/>
  <c r="AJ91" i="1"/>
  <c r="X91" i="1"/>
  <c r="U91" i="1"/>
  <c r="V91" i="1" s="1"/>
  <c r="T91" i="1" s="1"/>
  <c r="BI75" i="1"/>
  <c r="BL75" i="1" s="1"/>
  <c r="AN75" i="1"/>
  <c r="X75" i="1"/>
  <c r="Y75" i="1" s="1"/>
  <c r="U75" i="1"/>
  <c r="V75" i="1" s="1"/>
  <c r="T75" i="1" s="1"/>
  <c r="BF69" i="1"/>
  <c r="AJ69" i="1"/>
  <c r="AJ67" i="1" s="1"/>
  <c r="Q69" i="1"/>
  <c r="U69" i="1" s="1"/>
  <c r="V69" i="1" s="1"/>
  <c r="T69" i="1" s="1"/>
  <c r="X69" i="1" s="1"/>
  <c r="Y69" i="1" s="1"/>
  <c r="Y67" i="1" s="1"/>
  <c r="BL69" i="1" l="1"/>
  <c r="BL67" i="1" s="1"/>
  <c r="BF67" i="1"/>
  <c r="AA24" i="1"/>
  <c r="H26" i="3" s="1"/>
  <c r="F26" i="3" s="1"/>
  <c r="Y91" i="1"/>
  <c r="AQ91" i="1" s="1"/>
  <c r="AW91" i="1" s="1"/>
  <c r="Y179" i="1"/>
  <c r="AS179" i="1" s="1"/>
  <c r="AW179" i="1" s="1"/>
  <c r="AW152" i="1"/>
  <c r="BC152" i="1"/>
  <c r="BK153" i="1"/>
  <c r="BK152" i="1" s="1"/>
  <c r="AZ23" i="1"/>
  <c r="BK23" i="1" s="1"/>
  <c r="BM23" i="1" s="1"/>
  <c r="H25" i="3"/>
  <c r="F25" i="3" s="1"/>
  <c r="BM17" i="1"/>
  <c r="BA22" i="1"/>
  <c r="BK22" i="1" s="1"/>
  <c r="BM22" i="1" s="1"/>
  <c r="J24" i="3"/>
  <c r="F24" i="3" s="1"/>
  <c r="BM21" i="1"/>
  <c r="AC178" i="1"/>
  <c r="BA178" i="1" s="1"/>
  <c r="BK178" i="1" s="1"/>
  <c r="BM178" i="1" s="1"/>
  <c r="AU120" i="1"/>
  <c r="AW120" i="1" s="1"/>
  <c r="AE120" i="1"/>
  <c r="BC120" i="1" s="1"/>
  <c r="BK120" i="1" s="1"/>
  <c r="AU75" i="1"/>
  <c r="AW75" i="1" s="1"/>
  <c r="AE75" i="1"/>
  <c r="BC75" i="1" s="1"/>
  <c r="BK75" i="1" s="1"/>
  <c r="AQ69" i="1"/>
  <c r="AA69" i="1"/>
  <c r="AZ24" i="1" l="1"/>
  <c r="BK24" i="1" s="1"/>
  <c r="BM24" i="1" s="1"/>
  <c r="N26" i="3" s="1"/>
  <c r="AW69" i="1"/>
  <c r="AW67" i="1" s="1"/>
  <c r="AQ67" i="1"/>
  <c r="AZ69" i="1"/>
  <c r="AA67" i="1"/>
  <c r="AC179" i="1"/>
  <c r="BA179" i="1" s="1"/>
  <c r="BK179" i="1" s="1"/>
  <c r="BM179" i="1" s="1"/>
  <c r="AA91" i="1"/>
  <c r="AZ91" i="1" s="1"/>
  <c r="BK91" i="1" s="1"/>
  <c r="BM91" i="1" s="1"/>
  <c r="BM153" i="1"/>
  <c r="N155" i="3" s="1"/>
  <c r="N154" i="3" s="1"/>
  <c r="N25" i="3"/>
  <c r="N24" i="3"/>
  <c r="BM120" i="1"/>
  <c r="BM75" i="1"/>
  <c r="BK69" i="1" l="1"/>
  <c r="AZ67" i="1"/>
  <c r="BM152" i="1"/>
  <c r="AJ19" i="1"/>
  <c r="AJ26" i="1"/>
  <c r="AJ31" i="1"/>
  <c r="AJ38" i="1"/>
  <c r="AJ37" i="1" s="1"/>
  <c r="AJ48" i="1"/>
  <c r="AJ47" i="1" s="1"/>
  <c r="AJ58" i="1"/>
  <c r="AJ57" i="1" s="1"/>
  <c r="AJ64" i="1"/>
  <c r="AJ63" i="1" s="1"/>
  <c r="AJ73" i="1"/>
  <c r="AJ72" i="1" s="1"/>
  <c r="AJ87" i="1"/>
  <c r="AJ86" i="1" s="1"/>
  <c r="AJ95" i="1"/>
  <c r="AJ94" i="1" s="1"/>
  <c r="AJ97" i="1"/>
  <c r="AJ96" i="1" s="1"/>
  <c r="AJ99" i="1"/>
  <c r="AJ98" i="1" s="1"/>
  <c r="AJ101" i="1"/>
  <c r="AJ100" i="1" s="1"/>
  <c r="AJ104" i="1"/>
  <c r="AJ102" i="1" s="1"/>
  <c r="AJ106" i="1"/>
  <c r="AJ105" i="1" s="1"/>
  <c r="AJ123" i="1"/>
  <c r="AJ121" i="1" s="1"/>
  <c r="AJ125" i="1"/>
  <c r="AJ124" i="1" s="1"/>
  <c r="AJ127" i="1"/>
  <c r="AJ126" i="1" s="1"/>
  <c r="AJ133" i="1"/>
  <c r="AJ132" i="1" s="1"/>
  <c r="AJ137" i="1"/>
  <c r="AJ136" i="1" s="1"/>
  <c r="AJ139" i="1"/>
  <c r="AJ138" i="1" s="1"/>
  <c r="AJ143" i="1"/>
  <c r="AJ142" i="1" s="1"/>
  <c r="AJ147" i="1"/>
  <c r="AJ146" i="1" s="1"/>
  <c r="AJ151" i="1"/>
  <c r="AJ150" i="1" s="1"/>
  <c r="AJ157" i="1"/>
  <c r="AJ156" i="1" s="1"/>
  <c r="AJ159" i="1"/>
  <c r="AJ158" i="1" s="1"/>
  <c r="AJ163" i="1"/>
  <c r="AJ162" i="1" s="1"/>
  <c r="U182" i="1"/>
  <c r="V182" i="1" s="1"/>
  <c r="T182" i="1" s="1"/>
  <c r="X182" i="1" s="1"/>
  <c r="Y182" i="1" s="1"/>
  <c r="V186" i="1"/>
  <c r="T186" i="1" s="1"/>
  <c r="X186" i="1" s="1"/>
  <c r="Y186" i="1" s="1"/>
  <c r="AC186" i="1" s="1"/>
  <c r="V187" i="1"/>
  <c r="T187" i="1" s="1"/>
  <c r="X187" i="1" s="1"/>
  <c r="Y187" i="1" s="1"/>
  <c r="AC187" i="1" s="1"/>
  <c r="BA187" i="1" s="1"/>
  <c r="BK187" i="1" s="1"/>
  <c r="V188" i="1"/>
  <c r="T188" i="1" s="1"/>
  <c r="X188" i="1" s="1"/>
  <c r="Y188" i="1" s="1"/>
  <c r="AX188" i="1" s="1"/>
  <c r="U190" i="1"/>
  <c r="V190" i="1" s="1"/>
  <c r="T190" i="1" s="1"/>
  <c r="X190" i="1" s="1"/>
  <c r="Y190" i="1" s="1"/>
  <c r="AX190" i="1" s="1"/>
  <c r="V191" i="1"/>
  <c r="T191" i="1" s="1"/>
  <c r="X191" i="1" s="1"/>
  <c r="Y191" i="1" s="1"/>
  <c r="AC191" i="1" s="1"/>
  <c r="AP7" i="1"/>
  <c r="AP12" i="1"/>
  <c r="AP14" i="1"/>
  <c r="U20" i="1"/>
  <c r="V20" i="1" s="1"/>
  <c r="T20" i="1" s="1"/>
  <c r="X20" i="1" s="1"/>
  <c r="Y20" i="1" s="1"/>
  <c r="AP20" i="1" s="1"/>
  <c r="AP27" i="1"/>
  <c r="AP29" i="1"/>
  <c r="AP31" i="1"/>
  <c r="AP33" i="1"/>
  <c r="AP35" i="1"/>
  <c r="AP37" i="1"/>
  <c r="AP39" i="1"/>
  <c r="AP41" i="1"/>
  <c r="AP43" i="1"/>
  <c r="AP45" i="1"/>
  <c r="AP47" i="1"/>
  <c r="AP49" i="1"/>
  <c r="AP51" i="1"/>
  <c r="AP53" i="1"/>
  <c r="AP55" i="1"/>
  <c r="AP57" i="1"/>
  <c r="AP59" i="1"/>
  <c r="AP61" i="1"/>
  <c r="AP63" i="1"/>
  <c r="AP65" i="1"/>
  <c r="AP70" i="1"/>
  <c r="AP72" i="1"/>
  <c r="AP74" i="1"/>
  <c r="AP76" i="1"/>
  <c r="AP78" i="1"/>
  <c r="AP80" i="1"/>
  <c r="AP84" i="1"/>
  <c r="AP86" i="1"/>
  <c r="AP88" i="1"/>
  <c r="AP90" i="1"/>
  <c r="AP92" i="1"/>
  <c r="AP94" i="1"/>
  <c r="AP96" i="1"/>
  <c r="AP98" i="1"/>
  <c r="AP100" i="1"/>
  <c r="AP102" i="1"/>
  <c r="AP105" i="1"/>
  <c r="AP107" i="1"/>
  <c r="AP109" i="1"/>
  <c r="AP111" i="1"/>
  <c r="AP113" i="1"/>
  <c r="AP115" i="1"/>
  <c r="AP117" i="1"/>
  <c r="AP119" i="1"/>
  <c r="AP121" i="1"/>
  <c r="AP124" i="1"/>
  <c r="AP128" i="1"/>
  <c r="AP126" i="1" s="1"/>
  <c r="AP129" i="1"/>
  <c r="AP132" i="1"/>
  <c r="AP136" i="1"/>
  <c r="AP138" i="1"/>
  <c r="AP142" i="1"/>
  <c r="AP144" i="1"/>
  <c r="AP167" i="1"/>
  <c r="AP146" i="1"/>
  <c r="AP148" i="1"/>
  <c r="AP150" i="1"/>
  <c r="AP154" i="1"/>
  <c r="AP156" i="1"/>
  <c r="AP158" i="1"/>
  <c r="AP160" i="1"/>
  <c r="AP162" i="1"/>
  <c r="AP165" i="1"/>
  <c r="AP169" i="1"/>
  <c r="AP171" i="1"/>
  <c r="AP173" i="1"/>
  <c r="U176" i="1"/>
  <c r="V176" i="1" s="1"/>
  <c r="T176" i="1" s="1"/>
  <c r="X176" i="1" s="1"/>
  <c r="Y176" i="1" s="1"/>
  <c r="Y175" i="1" s="1"/>
  <c r="AP177" i="1"/>
  <c r="AP181" i="1"/>
  <c r="AP183" i="1"/>
  <c r="AP185" i="1"/>
  <c r="AP192" i="1"/>
  <c r="AP199" i="1"/>
  <c r="AQ7" i="1"/>
  <c r="AQ12" i="1"/>
  <c r="AQ14" i="1"/>
  <c r="U19" i="1"/>
  <c r="V19" i="1" s="1"/>
  <c r="T19" i="1" s="1"/>
  <c r="X19" i="1" s="1"/>
  <c r="X26" i="1"/>
  <c r="AQ27" i="1"/>
  <c r="AQ29" i="1"/>
  <c r="AQ33" i="1"/>
  <c r="AQ35" i="1"/>
  <c r="U38" i="1"/>
  <c r="AQ39" i="1"/>
  <c r="AQ41" i="1"/>
  <c r="AQ43" i="1"/>
  <c r="AQ45" i="1"/>
  <c r="U48" i="1"/>
  <c r="V48" i="1" s="1"/>
  <c r="T48" i="1" s="1"/>
  <c r="X48" i="1" s="1"/>
  <c r="Y48" i="1" s="1"/>
  <c r="AQ48" i="1" s="1"/>
  <c r="AQ47" i="1" s="1"/>
  <c r="AQ49" i="1"/>
  <c r="AQ51" i="1"/>
  <c r="AQ53" i="1"/>
  <c r="AQ55" i="1"/>
  <c r="U58" i="1"/>
  <c r="AQ59" i="1"/>
  <c r="AQ61" i="1"/>
  <c r="U64" i="1"/>
  <c r="V64" i="1" s="1"/>
  <c r="T64" i="1" s="1"/>
  <c r="X64" i="1" s="1"/>
  <c r="Y64" i="1" s="1"/>
  <c r="AQ65" i="1"/>
  <c r="AQ70" i="1"/>
  <c r="U73" i="1"/>
  <c r="AQ74" i="1"/>
  <c r="AQ76" i="1"/>
  <c r="AQ78" i="1"/>
  <c r="AQ80" i="1"/>
  <c r="AQ84" i="1"/>
  <c r="U87" i="1"/>
  <c r="AQ88" i="1"/>
  <c r="AQ90" i="1"/>
  <c r="AQ92" i="1"/>
  <c r="U95" i="1"/>
  <c r="V95" i="1" s="1"/>
  <c r="T95" i="1" s="1"/>
  <c r="X95" i="1" s="1"/>
  <c r="Y95" i="1" s="1"/>
  <c r="AQ95" i="1" s="1"/>
  <c r="AQ94" i="1" s="1"/>
  <c r="V97" i="1"/>
  <c r="T97" i="1" s="1"/>
  <c r="X97" i="1" s="1"/>
  <c r="Y97" i="1" s="1"/>
  <c r="AA97" i="1" s="1"/>
  <c r="AA96" i="1" s="1"/>
  <c r="U99" i="1"/>
  <c r="V99" i="1" s="1"/>
  <c r="T99" i="1" s="1"/>
  <c r="X99" i="1" s="1"/>
  <c r="Y99" i="1" s="1"/>
  <c r="AQ99" i="1" s="1"/>
  <c r="AQ98" i="1" s="1"/>
  <c r="U101" i="1"/>
  <c r="V104" i="1"/>
  <c r="T104" i="1" s="1"/>
  <c r="X104" i="1" s="1"/>
  <c r="Y104" i="1" s="1"/>
  <c r="U106" i="1"/>
  <c r="AQ107" i="1"/>
  <c r="AQ109" i="1"/>
  <c r="AQ111" i="1"/>
  <c r="AQ113" i="1"/>
  <c r="AQ115" i="1"/>
  <c r="AQ117" i="1"/>
  <c r="AQ119" i="1"/>
  <c r="U123" i="1"/>
  <c r="V123" i="1" s="1"/>
  <c r="T123" i="1" s="1"/>
  <c r="X123" i="1" s="1"/>
  <c r="Y123" i="1" s="1"/>
  <c r="AA123" i="1" s="1"/>
  <c r="U125" i="1"/>
  <c r="V125" i="1" s="1"/>
  <c r="T125" i="1" s="1"/>
  <c r="X125" i="1" s="1"/>
  <c r="U127" i="1"/>
  <c r="V127" i="1" s="1"/>
  <c r="T127" i="1" s="1"/>
  <c r="X127" i="1" s="1"/>
  <c r="Y127" i="1" s="1"/>
  <c r="Y126" i="1" s="1"/>
  <c r="AQ129" i="1"/>
  <c r="U133" i="1"/>
  <c r="V133" i="1" s="1"/>
  <c r="T133" i="1" s="1"/>
  <c r="X133" i="1" s="1"/>
  <c r="Y133" i="1" s="1"/>
  <c r="V137" i="1"/>
  <c r="T137" i="1" s="1"/>
  <c r="X137" i="1" s="1"/>
  <c r="Y137" i="1" s="1"/>
  <c r="U139" i="1"/>
  <c r="V139" i="1" s="1"/>
  <c r="T139" i="1" s="1"/>
  <c r="X139" i="1" s="1"/>
  <c r="Y139" i="1" s="1"/>
  <c r="Y138" i="1" s="1"/>
  <c r="AQ140" i="1"/>
  <c r="U143" i="1"/>
  <c r="V143" i="1" s="1"/>
  <c r="T143" i="1" s="1"/>
  <c r="X143" i="1" s="1"/>
  <c r="AQ144" i="1"/>
  <c r="AQ167" i="1"/>
  <c r="V147" i="1"/>
  <c r="AQ148" i="1"/>
  <c r="U151" i="1"/>
  <c r="V151" i="1" s="1"/>
  <c r="T151" i="1" s="1"/>
  <c r="X151" i="1" s="1"/>
  <c r="Y151" i="1" s="1"/>
  <c r="AQ151" i="1" s="1"/>
  <c r="AQ150" i="1" s="1"/>
  <c r="AQ154" i="1"/>
  <c r="U157" i="1"/>
  <c r="V157" i="1" s="1"/>
  <c r="T157" i="1" s="1"/>
  <c r="X157" i="1" s="1"/>
  <c r="Y157" i="1" s="1"/>
  <c r="Y156" i="1" s="1"/>
  <c r="U159" i="1"/>
  <c r="AQ160" i="1"/>
  <c r="AQ165" i="1"/>
  <c r="AQ169" i="1"/>
  <c r="AQ171" i="1"/>
  <c r="AQ173" i="1"/>
  <c r="AQ175" i="1"/>
  <c r="AQ177" i="1"/>
  <c r="AQ181" i="1"/>
  <c r="AQ183" i="1"/>
  <c r="AQ185" i="1"/>
  <c r="AQ192" i="1"/>
  <c r="AQ199" i="1"/>
  <c r="AR7" i="1"/>
  <c r="AR12" i="1"/>
  <c r="AR14" i="1"/>
  <c r="U28" i="1"/>
  <c r="U30" i="1"/>
  <c r="V30" i="1" s="1"/>
  <c r="T30" i="1" s="1"/>
  <c r="X30" i="1" s="1"/>
  <c r="Y30" i="1" s="1"/>
  <c r="AR30" i="1" s="1"/>
  <c r="AR29" i="1" s="1"/>
  <c r="AR31" i="1"/>
  <c r="AR33" i="1"/>
  <c r="U36" i="1"/>
  <c r="V36" i="1" s="1"/>
  <c r="T36" i="1" s="1"/>
  <c r="X36" i="1" s="1"/>
  <c r="X35" i="1" s="1"/>
  <c r="AR37" i="1"/>
  <c r="U40" i="1"/>
  <c r="V40" i="1" s="1"/>
  <c r="AR41" i="1"/>
  <c r="AR43" i="1"/>
  <c r="AR45" i="1"/>
  <c r="AR47" i="1"/>
  <c r="AR49" i="1"/>
  <c r="AR51" i="1"/>
  <c r="AR53" i="1"/>
  <c r="AR55" i="1"/>
  <c r="AR57" i="1"/>
  <c r="AR59" i="1"/>
  <c r="AR61" i="1"/>
  <c r="AR63" i="1"/>
  <c r="AR65" i="1"/>
  <c r="AR70" i="1"/>
  <c r="AR72" i="1"/>
  <c r="AR74" i="1"/>
  <c r="AR76" i="1"/>
  <c r="AR78" i="1"/>
  <c r="U81" i="1"/>
  <c r="AR84" i="1"/>
  <c r="AR86" i="1"/>
  <c r="U89" i="1"/>
  <c r="V89" i="1" s="1"/>
  <c r="T89" i="1" s="1"/>
  <c r="X89" i="1" s="1"/>
  <c r="AR90" i="1"/>
  <c r="AR92" i="1"/>
  <c r="AR94" i="1"/>
  <c r="AR96" i="1"/>
  <c r="AR98" i="1"/>
  <c r="AR100" i="1"/>
  <c r="AR102" i="1"/>
  <c r="AR105" i="1"/>
  <c r="AR107" i="1"/>
  <c r="AR109" i="1"/>
  <c r="AR111" i="1"/>
  <c r="AR113" i="1"/>
  <c r="AR115" i="1"/>
  <c r="AR117" i="1"/>
  <c r="AR119" i="1"/>
  <c r="U122" i="1"/>
  <c r="AR124" i="1"/>
  <c r="AR126" i="1"/>
  <c r="AR129" i="1"/>
  <c r="AR132" i="1"/>
  <c r="AR136" i="1"/>
  <c r="AR138" i="1"/>
  <c r="AR140" i="1"/>
  <c r="AR142" i="1"/>
  <c r="AR144" i="1"/>
  <c r="AR167" i="1"/>
  <c r="AR146" i="1"/>
  <c r="AR148" i="1"/>
  <c r="AR150" i="1"/>
  <c r="AR154" i="1"/>
  <c r="AR156" i="1"/>
  <c r="AR158" i="1"/>
  <c r="AR160" i="1"/>
  <c r="AR165" i="1"/>
  <c r="AR169" i="1"/>
  <c r="AR171" i="1"/>
  <c r="AR173" i="1"/>
  <c r="AR175" i="1"/>
  <c r="AR177" i="1"/>
  <c r="AR181" i="1"/>
  <c r="AR183" i="1"/>
  <c r="AR192" i="1"/>
  <c r="AR199" i="1"/>
  <c r="U8" i="1"/>
  <c r="U9" i="1"/>
  <c r="V9" i="1" s="1"/>
  <c r="T9" i="1" s="1"/>
  <c r="X9" i="1" s="1"/>
  <c r="AS12" i="1"/>
  <c r="AS14" i="1"/>
  <c r="U18" i="1"/>
  <c r="V18" i="1" s="1"/>
  <c r="T18" i="1" s="1"/>
  <c r="X18" i="1" s="1"/>
  <c r="Y18" i="1" s="1"/>
  <c r="AS18" i="1" s="1"/>
  <c r="AS16" i="1" s="1"/>
  <c r="AS27" i="1"/>
  <c r="AS29" i="1"/>
  <c r="AS31" i="1"/>
  <c r="U34" i="1"/>
  <c r="AS35" i="1"/>
  <c r="AS37" i="1"/>
  <c r="AS39" i="1"/>
  <c r="U42" i="1"/>
  <c r="U44" i="1"/>
  <c r="V44" i="1" s="1"/>
  <c r="T44" i="1" s="1"/>
  <c r="X44" i="1" s="1"/>
  <c r="Y44" i="1" s="1"/>
  <c r="Y43" i="1" s="1"/>
  <c r="U46" i="1"/>
  <c r="AS47" i="1"/>
  <c r="U50" i="1"/>
  <c r="V50" i="1" s="1"/>
  <c r="T50" i="1" s="1"/>
  <c r="X50" i="1" s="1"/>
  <c r="U52" i="1"/>
  <c r="V52" i="1" s="1"/>
  <c r="T52" i="1" s="1"/>
  <c r="U54" i="1"/>
  <c r="V54" i="1" s="1"/>
  <c r="T54" i="1" s="1"/>
  <c r="X54" i="1" s="1"/>
  <c r="Y54" i="1" s="1"/>
  <c r="Y53" i="1" s="1"/>
  <c r="AS55" i="1"/>
  <c r="AS57" i="1"/>
  <c r="U60" i="1"/>
  <c r="V60" i="1" s="1"/>
  <c r="T60" i="1" s="1"/>
  <c r="U62" i="1"/>
  <c r="V62" i="1" s="1"/>
  <c r="T62" i="1" s="1"/>
  <c r="X62" i="1" s="1"/>
  <c r="Y62" i="1" s="1"/>
  <c r="Y61" i="1" s="1"/>
  <c r="AS63" i="1"/>
  <c r="AS65" i="1"/>
  <c r="AS72" i="1"/>
  <c r="AS74" i="1"/>
  <c r="U77" i="1"/>
  <c r="U79" i="1"/>
  <c r="V79" i="1" s="1"/>
  <c r="T79" i="1" s="1"/>
  <c r="T78" i="1" s="1"/>
  <c r="AS80" i="1"/>
  <c r="U85" i="1"/>
  <c r="V85" i="1" s="1"/>
  <c r="T85" i="1" s="1"/>
  <c r="X85" i="1" s="1"/>
  <c r="Y85" i="1" s="1"/>
  <c r="AS86" i="1"/>
  <c r="AS88" i="1"/>
  <c r="U93" i="1"/>
  <c r="AS94" i="1"/>
  <c r="AS96" i="1"/>
  <c r="AS98" i="1"/>
  <c r="AS100" i="1"/>
  <c r="AS102" i="1"/>
  <c r="AS105" i="1"/>
  <c r="AS107" i="1"/>
  <c r="AS109" i="1"/>
  <c r="AS111" i="1"/>
  <c r="U114" i="1"/>
  <c r="AS115" i="1"/>
  <c r="AS117" i="1"/>
  <c r="AS119" i="1"/>
  <c r="AS121" i="1"/>
  <c r="AS124" i="1"/>
  <c r="AS126" i="1"/>
  <c r="U131" i="1"/>
  <c r="V131" i="1" s="1"/>
  <c r="T131" i="1" s="1"/>
  <c r="AS132" i="1"/>
  <c r="AS136" i="1"/>
  <c r="AS138" i="1"/>
  <c r="AS140" i="1"/>
  <c r="AS142" i="1"/>
  <c r="AS144" i="1"/>
  <c r="AS167" i="1"/>
  <c r="AS146" i="1"/>
  <c r="AS148" i="1"/>
  <c r="AS150" i="1"/>
  <c r="AS154" i="1"/>
  <c r="AS156" i="1"/>
  <c r="AS158" i="1"/>
  <c r="U161" i="1"/>
  <c r="V161" i="1" s="1"/>
  <c r="T161" i="1" s="1"/>
  <c r="X161" i="1" s="1"/>
  <c r="Y161" i="1" s="1"/>
  <c r="Y160" i="1" s="1"/>
  <c r="AS162" i="1"/>
  <c r="AS165" i="1"/>
  <c r="AS171" i="1"/>
  <c r="AS173" i="1"/>
  <c r="AS175" i="1"/>
  <c r="AS177" i="1"/>
  <c r="AS183" i="1"/>
  <c r="AS192" i="1"/>
  <c r="AT12" i="1"/>
  <c r="Y14" i="1"/>
  <c r="AT16" i="1"/>
  <c r="AT27" i="1"/>
  <c r="AT29" i="1"/>
  <c r="AT31" i="1"/>
  <c r="AT33" i="1"/>
  <c r="AT35" i="1"/>
  <c r="AT37" i="1"/>
  <c r="AT39" i="1"/>
  <c r="AT41" i="1"/>
  <c r="AT43" i="1"/>
  <c r="AT45" i="1"/>
  <c r="AT47" i="1"/>
  <c r="AT49" i="1"/>
  <c r="AT51" i="1"/>
  <c r="AT53" i="1"/>
  <c r="U56" i="1"/>
  <c r="V56" i="1" s="1"/>
  <c r="T56" i="1" s="1"/>
  <c r="AT57" i="1"/>
  <c r="AT59" i="1"/>
  <c r="AT61" i="1"/>
  <c r="AT63" i="1"/>
  <c r="U66" i="1"/>
  <c r="V66" i="1" s="1"/>
  <c r="T66" i="1" s="1"/>
  <c r="X66" i="1" s="1"/>
  <c r="Y66" i="1" s="1"/>
  <c r="Y65" i="1" s="1"/>
  <c r="AT70" i="1"/>
  <c r="AT72" i="1"/>
  <c r="AT76" i="1"/>
  <c r="AT78" i="1"/>
  <c r="AT80" i="1"/>
  <c r="AT84" i="1"/>
  <c r="AT86" i="1"/>
  <c r="AT88" i="1"/>
  <c r="AT90" i="1"/>
  <c r="AT92" i="1"/>
  <c r="AT94" i="1"/>
  <c r="AT96" i="1"/>
  <c r="AT98" i="1"/>
  <c r="AT100" i="1"/>
  <c r="AT102" i="1"/>
  <c r="AT105" i="1"/>
  <c r="AT107" i="1"/>
  <c r="AT109" i="1"/>
  <c r="AT111" i="1"/>
  <c r="AT113" i="1"/>
  <c r="AT115" i="1"/>
  <c r="AT117" i="1"/>
  <c r="AT121" i="1"/>
  <c r="AT124" i="1"/>
  <c r="AT126" i="1"/>
  <c r="AT129" i="1"/>
  <c r="AT132" i="1"/>
  <c r="AT136" i="1"/>
  <c r="AT138" i="1"/>
  <c r="AT140" i="1"/>
  <c r="AT142" i="1"/>
  <c r="U145" i="1"/>
  <c r="V145" i="1" s="1"/>
  <c r="T145" i="1" s="1"/>
  <c r="X145" i="1" s="1"/>
  <c r="Y145" i="1" s="1"/>
  <c r="Y144" i="1" s="1"/>
  <c r="AT167" i="1"/>
  <c r="AT146" i="1"/>
  <c r="U149" i="1"/>
  <c r="AT150" i="1"/>
  <c r="U155" i="1"/>
  <c r="AT156" i="1"/>
  <c r="AT158" i="1"/>
  <c r="AT160" i="1"/>
  <c r="AT162" i="1"/>
  <c r="AT165" i="1"/>
  <c r="AT169" i="1"/>
  <c r="AT171" i="1"/>
  <c r="AT173" i="1"/>
  <c r="AT175" i="1"/>
  <c r="AT181" i="1"/>
  <c r="AT183" i="1"/>
  <c r="AT185" i="1"/>
  <c r="AT192" i="1"/>
  <c r="AU7" i="1"/>
  <c r="U11" i="1"/>
  <c r="U13" i="1"/>
  <c r="V13" i="1" s="1"/>
  <c r="T13" i="1" s="1"/>
  <c r="X13" i="1" s="1"/>
  <c r="Y13" i="1" s="1"/>
  <c r="Y12" i="1" s="1"/>
  <c r="AU14" i="1"/>
  <c r="AU16" i="1"/>
  <c r="AU27" i="1"/>
  <c r="AU29" i="1"/>
  <c r="AU31" i="1"/>
  <c r="AU33" i="1"/>
  <c r="AU35" i="1"/>
  <c r="AU37" i="1"/>
  <c r="AU39" i="1"/>
  <c r="AU41" i="1"/>
  <c r="AU43" i="1"/>
  <c r="AU45" i="1"/>
  <c r="AU47" i="1"/>
  <c r="AU49" i="1"/>
  <c r="AU51" i="1"/>
  <c r="AU53" i="1"/>
  <c r="AU55" i="1"/>
  <c r="AU57" i="1"/>
  <c r="AU59" i="1"/>
  <c r="AU61" i="1"/>
  <c r="AU63" i="1"/>
  <c r="AU65" i="1"/>
  <c r="AU70" i="1"/>
  <c r="AU72" i="1"/>
  <c r="AU74" i="1"/>
  <c r="AU76" i="1"/>
  <c r="AU78" i="1"/>
  <c r="AU80" i="1"/>
  <c r="AU84" i="1"/>
  <c r="AU86" i="1"/>
  <c r="AU88" i="1"/>
  <c r="AU90" i="1"/>
  <c r="AU92" i="1"/>
  <c r="AU94" i="1"/>
  <c r="AU96" i="1"/>
  <c r="AU98" i="1"/>
  <c r="AU100" i="1"/>
  <c r="U103" i="1"/>
  <c r="V103" i="1" s="1"/>
  <c r="T103" i="1" s="1"/>
  <c r="AU105" i="1"/>
  <c r="U108" i="1"/>
  <c r="V108" i="1" s="1"/>
  <c r="U110" i="1"/>
  <c r="V110" i="1" s="1"/>
  <c r="U112" i="1"/>
  <c r="V112" i="1" s="1"/>
  <c r="AU113" i="1"/>
  <c r="U116" i="1"/>
  <c r="V116" i="1" s="1"/>
  <c r="T116" i="1" s="1"/>
  <c r="X116" i="1" s="1"/>
  <c r="Y116" i="1" s="1"/>
  <c r="Y115" i="1" s="1"/>
  <c r="U118" i="1"/>
  <c r="V118" i="1" s="1"/>
  <c r="T118" i="1" s="1"/>
  <c r="X118" i="1" s="1"/>
  <c r="Y118" i="1" s="1"/>
  <c r="Y117" i="1" s="1"/>
  <c r="AU119" i="1"/>
  <c r="AU121" i="1"/>
  <c r="AU124" i="1"/>
  <c r="AU126" i="1"/>
  <c r="U130" i="1"/>
  <c r="AU132" i="1"/>
  <c r="AU136" i="1"/>
  <c r="AU138" i="1"/>
  <c r="AU140" i="1"/>
  <c r="AU142" i="1"/>
  <c r="AU144" i="1"/>
  <c r="U168" i="1"/>
  <c r="V168" i="1" s="1"/>
  <c r="AU146" i="1"/>
  <c r="AU148" i="1"/>
  <c r="AU150" i="1"/>
  <c r="AU154" i="1"/>
  <c r="AU156" i="1"/>
  <c r="AU158" i="1"/>
  <c r="AU160" i="1"/>
  <c r="AU162" i="1"/>
  <c r="U166" i="1"/>
  <c r="AU169" i="1"/>
  <c r="U172" i="1"/>
  <c r="U174" i="1"/>
  <c r="V174" i="1" s="1"/>
  <c r="T174" i="1" s="1"/>
  <c r="X174" i="1" s="1"/>
  <c r="Y174" i="1" s="1"/>
  <c r="Y173" i="1" s="1"/>
  <c r="AU175" i="1"/>
  <c r="AU177" i="1"/>
  <c r="AU181" i="1"/>
  <c r="U184" i="1"/>
  <c r="V184" i="1" s="1"/>
  <c r="T184" i="1" s="1"/>
  <c r="X184" i="1" s="1"/>
  <c r="Y184" i="1" s="1"/>
  <c r="Y183" i="1" s="1"/>
  <c r="AU185" i="1"/>
  <c r="U193" i="1"/>
  <c r="V193" i="1" s="1"/>
  <c r="T193" i="1" s="1"/>
  <c r="X193" i="1" s="1"/>
  <c r="Y193" i="1" s="1"/>
  <c r="U194" i="1"/>
  <c r="U195" i="1"/>
  <c r="V195" i="1" s="1"/>
  <c r="T195" i="1" s="1"/>
  <c r="X195" i="1" s="1"/>
  <c r="Y195" i="1" s="1"/>
  <c r="U196" i="1"/>
  <c r="V196" i="1" s="1"/>
  <c r="T196" i="1" s="1"/>
  <c r="X196" i="1" s="1"/>
  <c r="Y196" i="1" s="1"/>
  <c r="AV7" i="1"/>
  <c r="AV12" i="1"/>
  <c r="AV14" i="1"/>
  <c r="AV16" i="1"/>
  <c r="AV27" i="1"/>
  <c r="AV29" i="1"/>
  <c r="AV31" i="1"/>
  <c r="AV33" i="1"/>
  <c r="AV35" i="1"/>
  <c r="AV37" i="1"/>
  <c r="AV39" i="1"/>
  <c r="AV41" i="1"/>
  <c r="AV43" i="1"/>
  <c r="AV45" i="1"/>
  <c r="AV47" i="1"/>
  <c r="AV49" i="1"/>
  <c r="AV51" i="1"/>
  <c r="AV53" i="1"/>
  <c r="AV55" i="1"/>
  <c r="AV57" i="1"/>
  <c r="AV59" i="1"/>
  <c r="AV61" i="1"/>
  <c r="AV63" i="1"/>
  <c r="AV65" i="1"/>
  <c r="AV70" i="1"/>
  <c r="AV72" i="1"/>
  <c r="AV74" i="1"/>
  <c r="AV76" i="1"/>
  <c r="AV78" i="1"/>
  <c r="AV80" i="1"/>
  <c r="AV84" i="1"/>
  <c r="AV86" i="1"/>
  <c r="AV88" i="1"/>
  <c r="AV90" i="1"/>
  <c r="AV92" i="1"/>
  <c r="AV94" i="1"/>
  <c r="AV96" i="1"/>
  <c r="AV98" i="1"/>
  <c r="AV100" i="1"/>
  <c r="AV102" i="1"/>
  <c r="AV105" i="1"/>
  <c r="AV107" i="1"/>
  <c r="AV109" i="1"/>
  <c r="AV111" i="1"/>
  <c r="AV113" i="1"/>
  <c r="AV115" i="1"/>
  <c r="AV117" i="1"/>
  <c r="AV119" i="1"/>
  <c r="AV121" i="1"/>
  <c r="AV124" i="1"/>
  <c r="AV126" i="1"/>
  <c r="AV129" i="1"/>
  <c r="AV132" i="1"/>
  <c r="AV136" i="1"/>
  <c r="AV138" i="1"/>
  <c r="AV140" i="1"/>
  <c r="AV142" i="1"/>
  <c r="AV144" i="1"/>
  <c r="AV167" i="1"/>
  <c r="AV146" i="1"/>
  <c r="AV148" i="1"/>
  <c r="AV150" i="1"/>
  <c r="AV154" i="1"/>
  <c r="AV156" i="1"/>
  <c r="AV158" i="1"/>
  <c r="AV160" i="1"/>
  <c r="AV162" i="1"/>
  <c r="AV165" i="1"/>
  <c r="AV169" i="1"/>
  <c r="AV171" i="1"/>
  <c r="AV173" i="1"/>
  <c r="AV175" i="1"/>
  <c r="AV177" i="1"/>
  <c r="AV181" i="1"/>
  <c r="AV183" i="1"/>
  <c r="AV185" i="1"/>
  <c r="AV192" i="1"/>
  <c r="AV199" i="1"/>
  <c r="AI7" i="1"/>
  <c r="AI12" i="1"/>
  <c r="AI14" i="1"/>
  <c r="AI20" i="1"/>
  <c r="AI16" i="1" s="1"/>
  <c r="AI27" i="1"/>
  <c r="AI29" i="1"/>
  <c r="AI31" i="1"/>
  <c r="AI33" i="1"/>
  <c r="AI35" i="1"/>
  <c r="AI37" i="1"/>
  <c r="AI39" i="1"/>
  <c r="AI41" i="1"/>
  <c r="AI43" i="1"/>
  <c r="AI45" i="1"/>
  <c r="AI47" i="1"/>
  <c r="AI49" i="1"/>
  <c r="AI51" i="1"/>
  <c r="AI53" i="1"/>
  <c r="AI55" i="1"/>
  <c r="AI57" i="1"/>
  <c r="AI59" i="1"/>
  <c r="AI61" i="1"/>
  <c r="AI63" i="1"/>
  <c r="AI65" i="1"/>
  <c r="AI70" i="1"/>
  <c r="AI72" i="1"/>
  <c r="AI74" i="1"/>
  <c r="AI76" i="1"/>
  <c r="AI78" i="1"/>
  <c r="AI80" i="1"/>
  <c r="AI84" i="1"/>
  <c r="AI86" i="1"/>
  <c r="AI88" i="1"/>
  <c r="AI90" i="1"/>
  <c r="AI92" i="1"/>
  <c r="AI94" i="1"/>
  <c r="AI96" i="1"/>
  <c r="AI98" i="1"/>
  <c r="AI100" i="1"/>
  <c r="AI102" i="1"/>
  <c r="AI105" i="1"/>
  <c r="AI107" i="1"/>
  <c r="AI109" i="1"/>
  <c r="AI111" i="1"/>
  <c r="AI113" i="1"/>
  <c r="AI115" i="1"/>
  <c r="AI117" i="1"/>
  <c r="AI119" i="1"/>
  <c r="AI121" i="1"/>
  <c r="AI124" i="1"/>
  <c r="AI128" i="1"/>
  <c r="AI126" i="1" s="1"/>
  <c r="AI129" i="1"/>
  <c r="AI132" i="1"/>
  <c r="AI136" i="1"/>
  <c r="AI138" i="1"/>
  <c r="AI141" i="1"/>
  <c r="AI140" i="1" s="1"/>
  <c r="AI142" i="1"/>
  <c r="AI144" i="1"/>
  <c r="AI167" i="1"/>
  <c r="AI146" i="1"/>
  <c r="AI148" i="1"/>
  <c r="AI150" i="1"/>
  <c r="AI154" i="1"/>
  <c r="AI156" i="1"/>
  <c r="AI158" i="1"/>
  <c r="AI160" i="1"/>
  <c r="AI162" i="1"/>
  <c r="AI165" i="1"/>
  <c r="AI169" i="1"/>
  <c r="AI171" i="1"/>
  <c r="AI173" i="1"/>
  <c r="AI176" i="1"/>
  <c r="AI175" i="1" s="1"/>
  <c r="AI177" i="1"/>
  <c r="AI181" i="1"/>
  <c r="AI183" i="1"/>
  <c r="AI185" i="1"/>
  <c r="AI192" i="1"/>
  <c r="AI199" i="1"/>
  <c r="AJ7" i="1"/>
  <c r="AJ12" i="1"/>
  <c r="AJ14" i="1"/>
  <c r="AJ27" i="1"/>
  <c r="AJ29" i="1"/>
  <c r="AJ33" i="1"/>
  <c r="AJ35" i="1"/>
  <c r="AJ39" i="1"/>
  <c r="AJ41" i="1"/>
  <c r="AJ43" i="1"/>
  <c r="AJ45" i="1"/>
  <c r="AJ49" i="1"/>
  <c r="AJ51" i="1"/>
  <c r="AJ53" i="1"/>
  <c r="AJ55" i="1"/>
  <c r="AJ59" i="1"/>
  <c r="AJ61" i="1"/>
  <c r="AJ65" i="1"/>
  <c r="AJ70" i="1"/>
  <c r="AJ74" i="1"/>
  <c r="AJ76" i="1"/>
  <c r="AJ78" i="1"/>
  <c r="AJ80" i="1"/>
  <c r="AJ84" i="1"/>
  <c r="AJ88" i="1"/>
  <c r="AJ90" i="1"/>
  <c r="AJ92" i="1"/>
  <c r="AJ107" i="1"/>
  <c r="AJ109" i="1"/>
  <c r="AJ111" i="1"/>
  <c r="AJ113" i="1"/>
  <c r="AJ115" i="1"/>
  <c r="AJ117" i="1"/>
  <c r="AJ119" i="1"/>
  <c r="AJ129" i="1"/>
  <c r="AJ140" i="1"/>
  <c r="AJ144" i="1"/>
  <c r="AJ167" i="1"/>
  <c r="AJ148" i="1"/>
  <c r="AJ154" i="1"/>
  <c r="AJ160" i="1"/>
  <c r="AJ165" i="1"/>
  <c r="AJ169" i="1"/>
  <c r="AJ171" i="1"/>
  <c r="AJ173" i="1"/>
  <c r="AJ175" i="1"/>
  <c r="AJ177" i="1"/>
  <c r="AJ181" i="1"/>
  <c r="AJ183" i="1"/>
  <c r="AJ185" i="1"/>
  <c r="AJ192" i="1"/>
  <c r="AJ199" i="1"/>
  <c r="AK7" i="1"/>
  <c r="AK12" i="1"/>
  <c r="AK14" i="1"/>
  <c r="AK28" i="1"/>
  <c r="AK27" i="1" s="1"/>
  <c r="AK30" i="1"/>
  <c r="AK29" i="1" s="1"/>
  <c r="AK31" i="1"/>
  <c r="AK33" i="1"/>
  <c r="AK36" i="1"/>
  <c r="AK35" i="1" s="1"/>
  <c r="AK37" i="1"/>
  <c r="AK40" i="1"/>
  <c r="AK39" i="1" s="1"/>
  <c r="AK41" i="1"/>
  <c r="AK43" i="1"/>
  <c r="AK45" i="1"/>
  <c r="AK47" i="1"/>
  <c r="AK49" i="1"/>
  <c r="AK51" i="1"/>
  <c r="AK53" i="1"/>
  <c r="AK55" i="1"/>
  <c r="AK57" i="1"/>
  <c r="AK59" i="1"/>
  <c r="AK61" i="1"/>
  <c r="AK63" i="1"/>
  <c r="AK65" i="1"/>
  <c r="AK70" i="1"/>
  <c r="AK72" i="1"/>
  <c r="AK74" i="1"/>
  <c r="AK76" i="1"/>
  <c r="AK78" i="1"/>
  <c r="AK81" i="1"/>
  <c r="AK80" i="1" s="1"/>
  <c r="AK84" i="1"/>
  <c r="AK86" i="1"/>
  <c r="AK89" i="1"/>
  <c r="AK88" i="1" s="1"/>
  <c r="AK90" i="1"/>
  <c r="AK92" i="1"/>
  <c r="AK94" i="1"/>
  <c r="AK96" i="1"/>
  <c r="AK98" i="1"/>
  <c r="AK100" i="1"/>
  <c r="AK102" i="1"/>
  <c r="AK105" i="1"/>
  <c r="AK107" i="1"/>
  <c r="AK109" i="1"/>
  <c r="AK111" i="1"/>
  <c r="AK113" i="1"/>
  <c r="AK115" i="1"/>
  <c r="AK117" i="1"/>
  <c r="AK119" i="1"/>
  <c r="AK122" i="1"/>
  <c r="AK121" i="1" s="1"/>
  <c r="AK124" i="1"/>
  <c r="AK126" i="1"/>
  <c r="AK129" i="1"/>
  <c r="AK132" i="1"/>
  <c r="AK136" i="1"/>
  <c r="AK138" i="1"/>
  <c r="AK140" i="1"/>
  <c r="AK142" i="1"/>
  <c r="AK144" i="1"/>
  <c r="AK167" i="1"/>
  <c r="AK146" i="1"/>
  <c r="AK148" i="1"/>
  <c r="AK150" i="1"/>
  <c r="AK154" i="1"/>
  <c r="AK156" i="1"/>
  <c r="AK158" i="1"/>
  <c r="AK160" i="1"/>
  <c r="AK164" i="1"/>
  <c r="AK162" i="1" s="1"/>
  <c r="AK165" i="1"/>
  <c r="AK169" i="1"/>
  <c r="AK171" i="1"/>
  <c r="AK173" i="1"/>
  <c r="AK175" i="1"/>
  <c r="AK177" i="1"/>
  <c r="AK181" i="1"/>
  <c r="AK183" i="1"/>
  <c r="AK185" i="1"/>
  <c r="AK192" i="1"/>
  <c r="AK199" i="1"/>
  <c r="AL8" i="1"/>
  <c r="AL9" i="1"/>
  <c r="AL12" i="1"/>
  <c r="AL14" i="1"/>
  <c r="AL18" i="1"/>
  <c r="AL16" i="1" s="1"/>
  <c r="AL27" i="1"/>
  <c r="AL29" i="1"/>
  <c r="AL31" i="1"/>
  <c r="AL34" i="1"/>
  <c r="AL33" i="1" s="1"/>
  <c r="AL35" i="1"/>
  <c r="AL37" i="1"/>
  <c r="AL39" i="1"/>
  <c r="AL42" i="1"/>
  <c r="AL41" i="1" s="1"/>
  <c r="AL44" i="1"/>
  <c r="AL43" i="1" s="1"/>
  <c r="AL46" i="1"/>
  <c r="AL45" i="1" s="1"/>
  <c r="AL47" i="1"/>
  <c r="AL50" i="1"/>
  <c r="AL49" i="1" s="1"/>
  <c r="AL52" i="1"/>
  <c r="AL51" i="1" s="1"/>
  <c r="AL54" i="1"/>
  <c r="AL53" i="1" s="1"/>
  <c r="AL55" i="1"/>
  <c r="AL57" i="1"/>
  <c r="AL60" i="1"/>
  <c r="AL59" i="1" s="1"/>
  <c r="AL62" i="1"/>
  <c r="AL61" i="1" s="1"/>
  <c r="AL63" i="1"/>
  <c r="AL65" i="1"/>
  <c r="AL70" i="1"/>
  <c r="AL72" i="1"/>
  <c r="AL74" i="1"/>
  <c r="AL77" i="1"/>
  <c r="AL76" i="1" s="1"/>
  <c r="AL79" i="1"/>
  <c r="AL78" i="1" s="1"/>
  <c r="AL80" i="1"/>
  <c r="AL85" i="1"/>
  <c r="AL84" i="1" s="1"/>
  <c r="AL86" i="1"/>
  <c r="AL88" i="1"/>
  <c r="AL90" i="1"/>
  <c r="AL93" i="1"/>
  <c r="AL92" i="1" s="1"/>
  <c r="AL94" i="1"/>
  <c r="AL96" i="1"/>
  <c r="AL98" i="1"/>
  <c r="AL100" i="1"/>
  <c r="AL102" i="1"/>
  <c r="AL105" i="1"/>
  <c r="AL107" i="1"/>
  <c r="AL109" i="1"/>
  <c r="AL111" i="1"/>
  <c r="AL114" i="1"/>
  <c r="AL113" i="1" s="1"/>
  <c r="AL115" i="1"/>
  <c r="AL117" i="1"/>
  <c r="AL119" i="1"/>
  <c r="AL121" i="1"/>
  <c r="AL124" i="1"/>
  <c r="AL126" i="1"/>
  <c r="AL131" i="1"/>
  <c r="AL129" i="1" s="1"/>
  <c r="AL132" i="1"/>
  <c r="AL136" i="1"/>
  <c r="AL138" i="1"/>
  <c r="AL140" i="1"/>
  <c r="AL142" i="1"/>
  <c r="AL144" i="1"/>
  <c r="AL167" i="1"/>
  <c r="AL146" i="1"/>
  <c r="AL148" i="1"/>
  <c r="AL150" i="1"/>
  <c r="AL154" i="1"/>
  <c r="AL156" i="1"/>
  <c r="AL158" i="1"/>
  <c r="AL161" i="1"/>
  <c r="AL160" i="1" s="1"/>
  <c r="AL162" i="1"/>
  <c r="AL165" i="1"/>
  <c r="AL169" i="1"/>
  <c r="AL171" i="1"/>
  <c r="AL173" i="1"/>
  <c r="AL175" i="1"/>
  <c r="AL177" i="1"/>
  <c r="AL182" i="1"/>
  <c r="AL181" i="1" s="1"/>
  <c r="AL183" i="1"/>
  <c r="AL186" i="1"/>
  <c r="AL187" i="1"/>
  <c r="AL188" i="1"/>
  <c r="AL190" i="1"/>
  <c r="AL191" i="1"/>
  <c r="AL192" i="1"/>
  <c r="AL201" i="1"/>
  <c r="AL203" i="1"/>
  <c r="AM7" i="1"/>
  <c r="AM12" i="1"/>
  <c r="AM14" i="1"/>
  <c r="AM16" i="1"/>
  <c r="AM27" i="1"/>
  <c r="AM29" i="1"/>
  <c r="AM31" i="1"/>
  <c r="AM33" i="1"/>
  <c r="AM35" i="1"/>
  <c r="AM37" i="1"/>
  <c r="AM39" i="1"/>
  <c r="AM41" i="1"/>
  <c r="AM43" i="1"/>
  <c r="AM45" i="1"/>
  <c r="AM47" i="1"/>
  <c r="AM49" i="1"/>
  <c r="AM51" i="1"/>
  <c r="AM53" i="1"/>
  <c r="AM56" i="1"/>
  <c r="AM55" i="1" s="1"/>
  <c r="AM57" i="1"/>
  <c r="AM59" i="1"/>
  <c r="AM61" i="1"/>
  <c r="AM63" i="1"/>
  <c r="AM66" i="1"/>
  <c r="AM65" i="1" s="1"/>
  <c r="AM70" i="1"/>
  <c r="AM72" i="1"/>
  <c r="AM74" i="1"/>
  <c r="AM76" i="1"/>
  <c r="AM78" i="1"/>
  <c r="AM80" i="1"/>
  <c r="AM84" i="1"/>
  <c r="AM86" i="1"/>
  <c r="AM88" i="1"/>
  <c r="AM90" i="1"/>
  <c r="AM92" i="1"/>
  <c r="AM94" i="1"/>
  <c r="AM96" i="1"/>
  <c r="AM98" i="1"/>
  <c r="AM100" i="1"/>
  <c r="AM102" i="1"/>
  <c r="AM105" i="1"/>
  <c r="AM107" i="1"/>
  <c r="AM109" i="1"/>
  <c r="AM111" i="1"/>
  <c r="AM113" i="1"/>
  <c r="AM115" i="1"/>
  <c r="AM117" i="1"/>
  <c r="AM119" i="1"/>
  <c r="AM121" i="1"/>
  <c r="AM124" i="1"/>
  <c r="AM126" i="1"/>
  <c r="AM129" i="1"/>
  <c r="AM132" i="1"/>
  <c r="AM136" i="1"/>
  <c r="AM138" i="1"/>
  <c r="AM140" i="1"/>
  <c r="AM142" i="1"/>
  <c r="AM145" i="1"/>
  <c r="AM144" i="1" s="1"/>
  <c r="AM167" i="1"/>
  <c r="AM146" i="1"/>
  <c r="AM149" i="1"/>
  <c r="AM148" i="1" s="1"/>
  <c r="AM150" i="1"/>
  <c r="AM155" i="1"/>
  <c r="AM154" i="1" s="1"/>
  <c r="AM156" i="1"/>
  <c r="AM158" i="1"/>
  <c r="AM160" i="1"/>
  <c r="AM162" i="1"/>
  <c r="AM165" i="1"/>
  <c r="AM169" i="1"/>
  <c r="AM171" i="1"/>
  <c r="AM173" i="1"/>
  <c r="AM175" i="1"/>
  <c r="AM181" i="1"/>
  <c r="AM183" i="1"/>
  <c r="AM185" i="1"/>
  <c r="AM192" i="1"/>
  <c r="AM200" i="1"/>
  <c r="AM202" i="1"/>
  <c r="AM204" i="1"/>
  <c r="AN7" i="1"/>
  <c r="AN11" i="1"/>
  <c r="AN10" i="1" s="1"/>
  <c r="AN13" i="1"/>
  <c r="AN12" i="1" s="1"/>
  <c r="AN14" i="1"/>
  <c r="AN16" i="1"/>
  <c r="AN27" i="1"/>
  <c r="AN29" i="1"/>
  <c r="AN31" i="1"/>
  <c r="AN33" i="1"/>
  <c r="AN35" i="1"/>
  <c r="AN37" i="1"/>
  <c r="AN39" i="1"/>
  <c r="AN41" i="1"/>
  <c r="AN43" i="1"/>
  <c r="AN45" i="1"/>
  <c r="AN47" i="1"/>
  <c r="AN49" i="1"/>
  <c r="AN51" i="1"/>
  <c r="AN53" i="1"/>
  <c r="AN55" i="1"/>
  <c r="AN57" i="1"/>
  <c r="AN59" i="1"/>
  <c r="AN61" i="1"/>
  <c r="AN63" i="1"/>
  <c r="AN65" i="1"/>
  <c r="AN70" i="1"/>
  <c r="AN72" i="1"/>
  <c r="AN74" i="1"/>
  <c r="AN76" i="1"/>
  <c r="AN78" i="1"/>
  <c r="AN80" i="1"/>
  <c r="AN84" i="1"/>
  <c r="AN86" i="1"/>
  <c r="AN88" i="1"/>
  <c r="AN90" i="1"/>
  <c r="AN92" i="1"/>
  <c r="AN94" i="1"/>
  <c r="AN96" i="1"/>
  <c r="AN98" i="1"/>
  <c r="AN100" i="1"/>
  <c r="AN103" i="1"/>
  <c r="AN102" i="1" s="1"/>
  <c r="AN105" i="1"/>
  <c r="AN108" i="1"/>
  <c r="AN107" i="1" s="1"/>
  <c r="AN110" i="1"/>
  <c r="AN109" i="1" s="1"/>
  <c r="AN112" i="1"/>
  <c r="AN111" i="1" s="1"/>
  <c r="AN113" i="1"/>
  <c r="AN116" i="1"/>
  <c r="AN115" i="1" s="1"/>
  <c r="AN118" i="1"/>
  <c r="AN117" i="1" s="1"/>
  <c r="AN119" i="1"/>
  <c r="AN121" i="1"/>
  <c r="AN124" i="1"/>
  <c r="AN126" i="1"/>
  <c r="AN130" i="1"/>
  <c r="AN129" i="1" s="1"/>
  <c r="AN132" i="1"/>
  <c r="AN136" i="1"/>
  <c r="AN138" i="1"/>
  <c r="AN140" i="1"/>
  <c r="AN142" i="1"/>
  <c r="AN144" i="1"/>
  <c r="AN168" i="1"/>
  <c r="AN167" i="1" s="1"/>
  <c r="AN146" i="1"/>
  <c r="AN148" i="1"/>
  <c r="AN150" i="1"/>
  <c r="AN154" i="1"/>
  <c r="AN156" i="1"/>
  <c r="AN158" i="1"/>
  <c r="AN160" i="1"/>
  <c r="AN162" i="1"/>
  <c r="AN166" i="1"/>
  <c r="AN165" i="1" s="1"/>
  <c r="AN169" i="1"/>
  <c r="AN172" i="1"/>
  <c r="AN171" i="1" s="1"/>
  <c r="AN174" i="1"/>
  <c r="AN173" i="1" s="1"/>
  <c r="AN175" i="1"/>
  <c r="AN177" i="1"/>
  <c r="AN181" i="1"/>
  <c r="AN184" i="1"/>
  <c r="AN183" i="1" s="1"/>
  <c r="AN185" i="1"/>
  <c r="AN193" i="1"/>
  <c r="AN194" i="1"/>
  <c r="AN195" i="1"/>
  <c r="AN196" i="1"/>
  <c r="AN199" i="1"/>
  <c r="AO7" i="1"/>
  <c r="AO12" i="1"/>
  <c r="AO14" i="1"/>
  <c r="AO16" i="1"/>
  <c r="AO27" i="1"/>
  <c r="AO29" i="1"/>
  <c r="AO31" i="1"/>
  <c r="AO33" i="1"/>
  <c r="AO35" i="1"/>
  <c r="AO37" i="1"/>
  <c r="AO39" i="1"/>
  <c r="AO41" i="1"/>
  <c r="AO43" i="1"/>
  <c r="AO45" i="1"/>
  <c r="AO47" i="1"/>
  <c r="AO49" i="1"/>
  <c r="AO51" i="1"/>
  <c r="AO53" i="1"/>
  <c r="AO55" i="1"/>
  <c r="AO57" i="1"/>
  <c r="AO59" i="1"/>
  <c r="AO61" i="1"/>
  <c r="AO63" i="1"/>
  <c r="AO65" i="1"/>
  <c r="AO70" i="1"/>
  <c r="AO72" i="1"/>
  <c r="AO74" i="1"/>
  <c r="AO76" i="1"/>
  <c r="AO78" i="1"/>
  <c r="AO80" i="1"/>
  <c r="AO84" i="1"/>
  <c r="AO86" i="1"/>
  <c r="AO88" i="1"/>
  <c r="AO90" i="1"/>
  <c r="AO92" i="1"/>
  <c r="AO94" i="1"/>
  <c r="AO96" i="1"/>
  <c r="AO98" i="1"/>
  <c r="AO100" i="1"/>
  <c r="AO102" i="1"/>
  <c r="AO105" i="1"/>
  <c r="AO107" i="1"/>
  <c r="AO109" i="1"/>
  <c r="AO111" i="1"/>
  <c r="AO113" i="1"/>
  <c r="AO115" i="1"/>
  <c r="AO117" i="1"/>
  <c r="AO119" i="1"/>
  <c r="AO121" i="1"/>
  <c r="AO124" i="1"/>
  <c r="AO126" i="1"/>
  <c r="AO129" i="1"/>
  <c r="AO132" i="1"/>
  <c r="AO136" i="1"/>
  <c r="AO138" i="1"/>
  <c r="AO140" i="1"/>
  <c r="AO142" i="1"/>
  <c r="AO144" i="1"/>
  <c r="AO167" i="1"/>
  <c r="AO146" i="1"/>
  <c r="AO148" i="1"/>
  <c r="AO150" i="1"/>
  <c r="AO154" i="1"/>
  <c r="AO156" i="1"/>
  <c r="AO158" i="1"/>
  <c r="AO160" i="1"/>
  <c r="AO162" i="1"/>
  <c r="AO165" i="1"/>
  <c r="AO169" i="1"/>
  <c r="AO171" i="1"/>
  <c r="AO173" i="1"/>
  <c r="AO175" i="1"/>
  <c r="AO177" i="1"/>
  <c r="AO181" i="1"/>
  <c r="AO183" i="1"/>
  <c r="AO185" i="1"/>
  <c r="AO192" i="1"/>
  <c r="AO199" i="1"/>
  <c r="AY7" i="1"/>
  <c r="AY12" i="1"/>
  <c r="AY14" i="1"/>
  <c r="AY27" i="1"/>
  <c r="AY29" i="1"/>
  <c r="AY31" i="1"/>
  <c r="AY33" i="1"/>
  <c r="AY35" i="1"/>
  <c r="AY37" i="1"/>
  <c r="AY39" i="1"/>
  <c r="AY41" i="1"/>
  <c r="AY43" i="1"/>
  <c r="AY45" i="1"/>
  <c r="AY47" i="1"/>
  <c r="AY49" i="1"/>
  <c r="AY51" i="1"/>
  <c r="AY53" i="1"/>
  <c r="AY55" i="1"/>
  <c r="AY57" i="1"/>
  <c r="AY59" i="1"/>
  <c r="AY61" i="1"/>
  <c r="AY63" i="1"/>
  <c r="AY65" i="1"/>
  <c r="AY70" i="1"/>
  <c r="AY72" i="1"/>
  <c r="AY74" i="1"/>
  <c r="AY76" i="1"/>
  <c r="AY78" i="1"/>
  <c r="AY80" i="1"/>
  <c r="AY84" i="1"/>
  <c r="AY86" i="1"/>
  <c r="AY88" i="1"/>
  <c r="AY90" i="1"/>
  <c r="AY92" i="1"/>
  <c r="AY94" i="1"/>
  <c r="AY96" i="1"/>
  <c r="AY98" i="1"/>
  <c r="AY100" i="1"/>
  <c r="AY102" i="1"/>
  <c r="AY105" i="1"/>
  <c r="AY107" i="1"/>
  <c r="AY109" i="1"/>
  <c r="AY111" i="1"/>
  <c r="AY113" i="1"/>
  <c r="AY115" i="1"/>
  <c r="AY117" i="1"/>
  <c r="AY119" i="1"/>
  <c r="AY121" i="1"/>
  <c r="AY124" i="1"/>
  <c r="Z128" i="1"/>
  <c r="AY128" i="1" s="1"/>
  <c r="AY126" i="1" s="1"/>
  <c r="AY129" i="1"/>
  <c r="AY132" i="1"/>
  <c r="AY136" i="1"/>
  <c r="AY138" i="1"/>
  <c r="AY142" i="1"/>
  <c r="AY144" i="1"/>
  <c r="AY167" i="1"/>
  <c r="AY146" i="1"/>
  <c r="AY148" i="1"/>
  <c r="AY150" i="1"/>
  <c r="AY154" i="1"/>
  <c r="AY156" i="1"/>
  <c r="AY158" i="1"/>
  <c r="AY160" i="1"/>
  <c r="AY162" i="1"/>
  <c r="AY165" i="1"/>
  <c r="AY169" i="1"/>
  <c r="AY171" i="1"/>
  <c r="AY173" i="1"/>
  <c r="AY177" i="1"/>
  <c r="AY181" i="1"/>
  <c r="AY183" i="1"/>
  <c r="AY185" i="1"/>
  <c r="AY192" i="1"/>
  <c r="AY199" i="1"/>
  <c r="AZ7" i="1"/>
  <c r="AZ12" i="1"/>
  <c r="AZ14" i="1"/>
  <c r="AZ27" i="1"/>
  <c r="AZ29" i="1"/>
  <c r="AZ33" i="1"/>
  <c r="AZ35" i="1"/>
  <c r="AZ39" i="1"/>
  <c r="AZ41" i="1"/>
  <c r="AZ43" i="1"/>
  <c r="AZ45" i="1"/>
  <c r="AZ49" i="1"/>
  <c r="AZ51" i="1"/>
  <c r="AZ53" i="1"/>
  <c r="AZ55" i="1"/>
  <c r="AZ59" i="1"/>
  <c r="AZ61" i="1"/>
  <c r="AZ65" i="1"/>
  <c r="AZ70" i="1"/>
  <c r="AZ74" i="1"/>
  <c r="AZ76" i="1"/>
  <c r="AZ78" i="1"/>
  <c r="AZ80" i="1"/>
  <c r="AZ84" i="1"/>
  <c r="AZ88" i="1"/>
  <c r="AZ90" i="1"/>
  <c r="AZ92" i="1"/>
  <c r="AZ107" i="1"/>
  <c r="AZ109" i="1"/>
  <c r="AZ111" i="1"/>
  <c r="AZ113" i="1"/>
  <c r="AZ115" i="1"/>
  <c r="AZ117" i="1"/>
  <c r="AZ119" i="1"/>
  <c r="AZ129" i="1"/>
  <c r="AZ140" i="1"/>
  <c r="AZ144" i="1"/>
  <c r="AZ167" i="1"/>
  <c r="AZ148" i="1"/>
  <c r="AZ154" i="1"/>
  <c r="AZ160" i="1"/>
  <c r="AZ165" i="1"/>
  <c r="AZ169" i="1"/>
  <c r="AZ171" i="1"/>
  <c r="AZ173" i="1"/>
  <c r="AZ175" i="1"/>
  <c r="AZ177" i="1"/>
  <c r="AZ181" i="1"/>
  <c r="AZ183" i="1"/>
  <c r="AZ185" i="1"/>
  <c r="AZ192" i="1"/>
  <c r="AZ199" i="1"/>
  <c r="BA12" i="1"/>
  <c r="BA14" i="1"/>
  <c r="BA31" i="1"/>
  <c r="BA37" i="1"/>
  <c r="BA47" i="1"/>
  <c r="BA55" i="1"/>
  <c r="BA57" i="1"/>
  <c r="BA63" i="1"/>
  <c r="BA65" i="1"/>
  <c r="BA72" i="1"/>
  <c r="BA74" i="1"/>
  <c r="BA86" i="1"/>
  <c r="BA94" i="1"/>
  <c r="BA96" i="1"/>
  <c r="BA98" i="1"/>
  <c r="BA100" i="1"/>
  <c r="BA102" i="1"/>
  <c r="BA105" i="1"/>
  <c r="BA107" i="1"/>
  <c r="BA109" i="1"/>
  <c r="BA111" i="1"/>
  <c r="BA115" i="1"/>
  <c r="BA117" i="1"/>
  <c r="BA119" i="1"/>
  <c r="BA124" i="1"/>
  <c r="BA126" i="1"/>
  <c r="BA132" i="1"/>
  <c r="BA136" i="1"/>
  <c r="BA138" i="1"/>
  <c r="BA140" i="1"/>
  <c r="BA142" i="1"/>
  <c r="BA144" i="1"/>
  <c r="BA167" i="1"/>
  <c r="BA146" i="1"/>
  <c r="BA148" i="1"/>
  <c r="BA150" i="1"/>
  <c r="BA154" i="1"/>
  <c r="BA156" i="1"/>
  <c r="BA158" i="1"/>
  <c r="BA165" i="1"/>
  <c r="BA171" i="1"/>
  <c r="BA173" i="1"/>
  <c r="BA175" i="1"/>
  <c r="BA177" i="1"/>
  <c r="BA183" i="1"/>
  <c r="BA192" i="1"/>
  <c r="BB12" i="1"/>
  <c r="BB16" i="1"/>
  <c r="BB27" i="1"/>
  <c r="BB29" i="1"/>
  <c r="BB31" i="1"/>
  <c r="BB33" i="1"/>
  <c r="BB35" i="1"/>
  <c r="BB37" i="1"/>
  <c r="BB39" i="1"/>
  <c r="BB41" i="1"/>
  <c r="BB43" i="1"/>
  <c r="BB45" i="1"/>
  <c r="BB47" i="1"/>
  <c r="BB49" i="1"/>
  <c r="BB51" i="1"/>
  <c r="BB53" i="1"/>
  <c r="BB57" i="1"/>
  <c r="BB59" i="1"/>
  <c r="BB61" i="1"/>
  <c r="BB63" i="1"/>
  <c r="BB70" i="1"/>
  <c r="BB72" i="1"/>
  <c r="BB76" i="1"/>
  <c r="BB78" i="1"/>
  <c r="BB80" i="1"/>
  <c r="BB84" i="1"/>
  <c r="BB86" i="1"/>
  <c r="BB88" i="1"/>
  <c r="BB90" i="1"/>
  <c r="BB92" i="1"/>
  <c r="BB94" i="1"/>
  <c r="BB96" i="1"/>
  <c r="BB98" i="1"/>
  <c r="BB100" i="1"/>
  <c r="BB102" i="1"/>
  <c r="BB105" i="1"/>
  <c r="BB107" i="1"/>
  <c r="BB109" i="1"/>
  <c r="BB111" i="1"/>
  <c r="BB113" i="1"/>
  <c r="BB115" i="1"/>
  <c r="BB117" i="1"/>
  <c r="BB121" i="1"/>
  <c r="BB124" i="1"/>
  <c r="BB126" i="1"/>
  <c r="BB129" i="1"/>
  <c r="BB132" i="1"/>
  <c r="BB136" i="1"/>
  <c r="BB138" i="1"/>
  <c r="BB140" i="1"/>
  <c r="BB142" i="1"/>
  <c r="BB167" i="1"/>
  <c r="BB146" i="1"/>
  <c r="BB150" i="1"/>
  <c r="BB156" i="1"/>
  <c r="BB158" i="1"/>
  <c r="BB160" i="1"/>
  <c r="BB162" i="1"/>
  <c r="BB165" i="1"/>
  <c r="BB169" i="1"/>
  <c r="BB171" i="1"/>
  <c r="BB173" i="1"/>
  <c r="BB175" i="1"/>
  <c r="BB181" i="1"/>
  <c r="BB183" i="1"/>
  <c r="BB185" i="1"/>
  <c r="BB192" i="1"/>
  <c r="BC7" i="1"/>
  <c r="BC14" i="1"/>
  <c r="BC16" i="1"/>
  <c r="BC27" i="1"/>
  <c r="BC29" i="1"/>
  <c r="BC31" i="1"/>
  <c r="BC33" i="1"/>
  <c r="BC35" i="1"/>
  <c r="BC37" i="1"/>
  <c r="BC39" i="1"/>
  <c r="BC41" i="1"/>
  <c r="BC43" i="1"/>
  <c r="BC45" i="1"/>
  <c r="BC47" i="1"/>
  <c r="BC49" i="1"/>
  <c r="BC51" i="1"/>
  <c r="BC53" i="1"/>
  <c r="BC55" i="1"/>
  <c r="BC57" i="1"/>
  <c r="BC59" i="1"/>
  <c r="BC61" i="1"/>
  <c r="BC63" i="1"/>
  <c r="BC65" i="1"/>
  <c r="BC70" i="1"/>
  <c r="BC72" i="1"/>
  <c r="BC74" i="1"/>
  <c r="BC76" i="1"/>
  <c r="BC78" i="1"/>
  <c r="BC80" i="1"/>
  <c r="BC84" i="1"/>
  <c r="BC86" i="1"/>
  <c r="BC88" i="1"/>
  <c r="BC90" i="1"/>
  <c r="BC92" i="1"/>
  <c r="BC94" i="1"/>
  <c r="BC96" i="1"/>
  <c r="BC98" i="1"/>
  <c r="BC100" i="1"/>
  <c r="BC105" i="1"/>
  <c r="BC113" i="1"/>
  <c r="BC119" i="1"/>
  <c r="BC121" i="1"/>
  <c r="BC124" i="1"/>
  <c r="BC126" i="1"/>
  <c r="BC132" i="1"/>
  <c r="BC136" i="1"/>
  <c r="BC138" i="1"/>
  <c r="BC140" i="1"/>
  <c r="BC142" i="1"/>
  <c r="BC144" i="1"/>
  <c r="BC146" i="1"/>
  <c r="BC148" i="1"/>
  <c r="BC150" i="1"/>
  <c r="BC154" i="1"/>
  <c r="BC156" i="1"/>
  <c r="BC158" i="1"/>
  <c r="BC160" i="1"/>
  <c r="BC162" i="1"/>
  <c r="BC169" i="1"/>
  <c r="BC175" i="1"/>
  <c r="BC177" i="1"/>
  <c r="BC181" i="1"/>
  <c r="BC185" i="1"/>
  <c r="BD7" i="1"/>
  <c r="BD12" i="1"/>
  <c r="BD14" i="1"/>
  <c r="BD16" i="1"/>
  <c r="BD27" i="1"/>
  <c r="BD29" i="1"/>
  <c r="BD31" i="1"/>
  <c r="BD33" i="1"/>
  <c r="BD35" i="1"/>
  <c r="BD37" i="1"/>
  <c r="BD39" i="1"/>
  <c r="BD41" i="1"/>
  <c r="BD43" i="1"/>
  <c r="BD45" i="1"/>
  <c r="BD47" i="1"/>
  <c r="BD49" i="1"/>
  <c r="BD51" i="1"/>
  <c r="BD53" i="1"/>
  <c r="BD55" i="1"/>
  <c r="BD57" i="1"/>
  <c r="BD59" i="1"/>
  <c r="BD61" i="1"/>
  <c r="BD63" i="1"/>
  <c r="BD65" i="1"/>
  <c r="BD70" i="1"/>
  <c r="BD72" i="1"/>
  <c r="BD74" i="1"/>
  <c r="BD76" i="1"/>
  <c r="BD78" i="1"/>
  <c r="BD80" i="1"/>
  <c r="BD84" i="1"/>
  <c r="BD86" i="1"/>
  <c r="BD88" i="1"/>
  <c r="BD90" i="1"/>
  <c r="BD92" i="1"/>
  <c r="BD94" i="1"/>
  <c r="BD96" i="1"/>
  <c r="BD98" i="1"/>
  <c r="BD100" i="1"/>
  <c r="BD102" i="1"/>
  <c r="BD105" i="1"/>
  <c r="BD107" i="1"/>
  <c r="BD109" i="1"/>
  <c r="BD111" i="1"/>
  <c r="BD113" i="1"/>
  <c r="BD115" i="1"/>
  <c r="BD117" i="1"/>
  <c r="BD119" i="1"/>
  <c r="BD121" i="1"/>
  <c r="BD124" i="1"/>
  <c r="BD126" i="1"/>
  <c r="BD129" i="1"/>
  <c r="BD132" i="1"/>
  <c r="BD136" i="1"/>
  <c r="BD138" i="1"/>
  <c r="BD140" i="1"/>
  <c r="BD142" i="1"/>
  <c r="BD144" i="1"/>
  <c r="BD167" i="1"/>
  <c r="BD146" i="1"/>
  <c r="BD148" i="1"/>
  <c r="BD150" i="1"/>
  <c r="BD154" i="1"/>
  <c r="BD156" i="1"/>
  <c r="BD158" i="1"/>
  <c r="BD160" i="1"/>
  <c r="BD162" i="1"/>
  <c r="BD165" i="1"/>
  <c r="BD169" i="1"/>
  <c r="BD171" i="1"/>
  <c r="BD173" i="1"/>
  <c r="BD175" i="1"/>
  <c r="BD177" i="1"/>
  <c r="BD181" i="1"/>
  <c r="BD183" i="1"/>
  <c r="BD185" i="1"/>
  <c r="BD192" i="1"/>
  <c r="BD199" i="1"/>
  <c r="BE7" i="1"/>
  <c r="BE12" i="1"/>
  <c r="BE14" i="1"/>
  <c r="BE20" i="1"/>
  <c r="BE16" i="1" s="1"/>
  <c r="BE27" i="1"/>
  <c r="BE29" i="1"/>
  <c r="BE31" i="1"/>
  <c r="BE33" i="1"/>
  <c r="BE35" i="1"/>
  <c r="BE37" i="1"/>
  <c r="BE39" i="1"/>
  <c r="BE41" i="1"/>
  <c r="BE43" i="1"/>
  <c r="BE45" i="1"/>
  <c r="BE47" i="1"/>
  <c r="BE49" i="1"/>
  <c r="BE51" i="1"/>
  <c r="BE53" i="1"/>
  <c r="BE55" i="1"/>
  <c r="BE57" i="1"/>
  <c r="BE59" i="1"/>
  <c r="BE61" i="1"/>
  <c r="BE63" i="1"/>
  <c r="BE65" i="1"/>
  <c r="BE70" i="1"/>
  <c r="BE72" i="1"/>
  <c r="BE74" i="1"/>
  <c r="BE76" i="1"/>
  <c r="BE78" i="1"/>
  <c r="BE80" i="1"/>
  <c r="BE84" i="1"/>
  <c r="BE86" i="1"/>
  <c r="BE88" i="1"/>
  <c r="BE90" i="1"/>
  <c r="BE92" i="1"/>
  <c r="BE94" i="1"/>
  <c r="BE96" i="1"/>
  <c r="BE98" i="1"/>
  <c r="BE100" i="1"/>
  <c r="BE102" i="1"/>
  <c r="BE105" i="1"/>
  <c r="BE107" i="1"/>
  <c r="BE109" i="1"/>
  <c r="BE111" i="1"/>
  <c r="BE113" i="1"/>
  <c r="BE115" i="1"/>
  <c r="BE117" i="1"/>
  <c r="BE119" i="1"/>
  <c r="BE121" i="1"/>
  <c r="BE124" i="1"/>
  <c r="BE128" i="1"/>
  <c r="BE129" i="1"/>
  <c r="BE132" i="1"/>
  <c r="BE136" i="1"/>
  <c r="BE138" i="1"/>
  <c r="BE141" i="1"/>
  <c r="BE142" i="1"/>
  <c r="BE144" i="1"/>
  <c r="BE167" i="1"/>
  <c r="BE146" i="1"/>
  <c r="BE148" i="1"/>
  <c r="BE150" i="1"/>
  <c r="BE154" i="1"/>
  <c r="BE156" i="1"/>
  <c r="BE158" i="1"/>
  <c r="BE160" i="1"/>
  <c r="BE162" i="1"/>
  <c r="BE165" i="1"/>
  <c r="BE169" i="1"/>
  <c r="BE171" i="1"/>
  <c r="BE173" i="1"/>
  <c r="BE176" i="1"/>
  <c r="BE175" i="1" s="1"/>
  <c r="BE177" i="1"/>
  <c r="BE181" i="1"/>
  <c r="BE183" i="1"/>
  <c r="BE185" i="1"/>
  <c r="BE192" i="1"/>
  <c r="BE199" i="1"/>
  <c r="BF7" i="1"/>
  <c r="BF12" i="1"/>
  <c r="BF14" i="1"/>
  <c r="BF19" i="1"/>
  <c r="BL19" i="1" s="1"/>
  <c r="BF26" i="1"/>
  <c r="BL26" i="1" s="1"/>
  <c r="BF27" i="1"/>
  <c r="BF29" i="1"/>
  <c r="BF31" i="1"/>
  <c r="BF33" i="1"/>
  <c r="BF35" i="1"/>
  <c r="BF38" i="1"/>
  <c r="BF37" i="1" s="1"/>
  <c r="BF39" i="1"/>
  <c r="BF41" i="1"/>
  <c r="BF43" i="1"/>
  <c r="BF45" i="1"/>
  <c r="BF48" i="1"/>
  <c r="BF47" i="1" s="1"/>
  <c r="BF49" i="1"/>
  <c r="BF51" i="1"/>
  <c r="BF53" i="1"/>
  <c r="BF55" i="1"/>
  <c r="BF58" i="1"/>
  <c r="BF57" i="1" s="1"/>
  <c r="BF59" i="1"/>
  <c r="BF61" i="1"/>
  <c r="BF64" i="1"/>
  <c r="BF63" i="1" s="1"/>
  <c r="BF65" i="1"/>
  <c r="BF70" i="1"/>
  <c r="BF73" i="1"/>
  <c r="BF72" i="1" s="1"/>
  <c r="BF74" i="1"/>
  <c r="BF76" i="1"/>
  <c r="BF78" i="1"/>
  <c r="BF80" i="1"/>
  <c r="BF84" i="1"/>
  <c r="BF87" i="1"/>
  <c r="BF86" i="1" s="1"/>
  <c r="BF88" i="1"/>
  <c r="BF90" i="1"/>
  <c r="BF92" i="1"/>
  <c r="BF95" i="1"/>
  <c r="BF94" i="1" s="1"/>
  <c r="BF97" i="1"/>
  <c r="BF96" i="1" s="1"/>
  <c r="BF99" i="1"/>
  <c r="BF98" i="1" s="1"/>
  <c r="BF101" i="1"/>
  <c r="BF100" i="1" s="1"/>
  <c r="BF104" i="1"/>
  <c r="BF106" i="1"/>
  <c r="BF105" i="1" s="1"/>
  <c r="BF107" i="1"/>
  <c r="BF109" i="1"/>
  <c r="BF111" i="1"/>
  <c r="BF113" i="1"/>
  <c r="BF115" i="1"/>
  <c r="BF117" i="1"/>
  <c r="BF119" i="1"/>
  <c r="BF123" i="1"/>
  <c r="BF121" i="1" s="1"/>
  <c r="BF125" i="1"/>
  <c r="BF124" i="1" s="1"/>
  <c r="BF127" i="1"/>
  <c r="BF126" i="1" s="1"/>
  <c r="BF129" i="1"/>
  <c r="BF133" i="1"/>
  <c r="BF132" i="1" s="1"/>
  <c r="BF137" i="1"/>
  <c r="BF136" i="1" s="1"/>
  <c r="BF139" i="1"/>
  <c r="BF138" i="1" s="1"/>
  <c r="BF140" i="1"/>
  <c r="BF143" i="1"/>
  <c r="BF142" i="1" s="1"/>
  <c r="BF144" i="1"/>
  <c r="BF167" i="1"/>
  <c r="BF147" i="1"/>
  <c r="BF146" i="1" s="1"/>
  <c r="BF148" i="1"/>
  <c r="BF151" i="1"/>
  <c r="BF154" i="1"/>
  <c r="BF157" i="1"/>
  <c r="BF156" i="1" s="1"/>
  <c r="BF159" i="1"/>
  <c r="BF158" i="1" s="1"/>
  <c r="BF160" i="1"/>
  <c r="BF163" i="1"/>
  <c r="BF162" i="1" s="1"/>
  <c r="BF165" i="1"/>
  <c r="BF169" i="1"/>
  <c r="BF171" i="1"/>
  <c r="BF173" i="1"/>
  <c r="BF175" i="1"/>
  <c r="BF177" i="1"/>
  <c r="BF181" i="1"/>
  <c r="BF183" i="1"/>
  <c r="BF185" i="1"/>
  <c r="BF192" i="1"/>
  <c r="BF199" i="1"/>
  <c r="BG8" i="1"/>
  <c r="BL8" i="1" s="1"/>
  <c r="BG9" i="1"/>
  <c r="BL9" i="1" s="1"/>
  <c r="BG12" i="1"/>
  <c r="BG14" i="1"/>
  <c r="BG18" i="1"/>
  <c r="BL18" i="1" s="1"/>
  <c r="BG28" i="1"/>
  <c r="BG27" i="1" s="1"/>
  <c r="BG30" i="1"/>
  <c r="BG31" i="1"/>
  <c r="BG34" i="1"/>
  <c r="BG33" i="1" s="1"/>
  <c r="BG36" i="1"/>
  <c r="BG35" i="1" s="1"/>
  <c r="BG37" i="1"/>
  <c r="BG40" i="1"/>
  <c r="BG39" i="1" s="1"/>
  <c r="BG42" i="1"/>
  <c r="BG41" i="1" s="1"/>
  <c r="BG44" i="1"/>
  <c r="BG43" i="1" s="1"/>
  <c r="BG46" i="1"/>
  <c r="BG47" i="1"/>
  <c r="BG50" i="1"/>
  <c r="BG49" i="1" s="1"/>
  <c r="BG52" i="1"/>
  <c r="BG51" i="1" s="1"/>
  <c r="BG54" i="1"/>
  <c r="BG53" i="1" s="1"/>
  <c r="BG55" i="1"/>
  <c r="BG57" i="1"/>
  <c r="BG60" i="1"/>
  <c r="BG59" i="1" s="1"/>
  <c r="BG62" i="1"/>
  <c r="BG63" i="1"/>
  <c r="BG65" i="1"/>
  <c r="BG72" i="1"/>
  <c r="BG74" i="1"/>
  <c r="BG77" i="1"/>
  <c r="BG76" i="1" s="1"/>
  <c r="BG79" i="1"/>
  <c r="BG78" i="1" s="1"/>
  <c r="BG81" i="1"/>
  <c r="BG80" i="1" s="1"/>
  <c r="BG85" i="1"/>
  <c r="BG84" i="1" s="1"/>
  <c r="BG86" i="1"/>
  <c r="BG89" i="1"/>
  <c r="BG88" i="1" s="1"/>
  <c r="BG90" i="1"/>
  <c r="BG93" i="1"/>
  <c r="BG92" i="1" s="1"/>
  <c r="BG94" i="1"/>
  <c r="BG96" i="1"/>
  <c r="BG98" i="1"/>
  <c r="BG100" i="1"/>
  <c r="BG102" i="1"/>
  <c r="BG105" i="1"/>
  <c r="BG107" i="1"/>
  <c r="BG109" i="1"/>
  <c r="BG111" i="1"/>
  <c r="BG114" i="1"/>
  <c r="BG113" i="1" s="1"/>
  <c r="BG115" i="1"/>
  <c r="BG117" i="1"/>
  <c r="BG119" i="1"/>
  <c r="BG122" i="1"/>
  <c r="BG121" i="1" s="1"/>
  <c r="BG124" i="1"/>
  <c r="BG126" i="1"/>
  <c r="BG131" i="1"/>
  <c r="BG132" i="1"/>
  <c r="BG136" i="1"/>
  <c r="BG138" i="1"/>
  <c r="BG140" i="1"/>
  <c r="BG142" i="1"/>
  <c r="BG144" i="1"/>
  <c r="BG167" i="1"/>
  <c r="BG146" i="1"/>
  <c r="BG148" i="1"/>
  <c r="BG150" i="1"/>
  <c r="BG154" i="1"/>
  <c r="BG156" i="1"/>
  <c r="BG158" i="1"/>
  <c r="BG161" i="1"/>
  <c r="BG164" i="1"/>
  <c r="BG162" i="1" s="1"/>
  <c r="BG165" i="1"/>
  <c r="BG169" i="1"/>
  <c r="BG171" i="1"/>
  <c r="BG173" i="1"/>
  <c r="BG175" i="1"/>
  <c r="BG177" i="1"/>
  <c r="BG182" i="1"/>
  <c r="BG183" i="1"/>
  <c r="BG186" i="1"/>
  <c r="BL186" i="1" s="1"/>
  <c r="BG187" i="1"/>
  <c r="BL187" i="1" s="1"/>
  <c r="BG188" i="1"/>
  <c r="BL188" i="1" s="1"/>
  <c r="BG190" i="1"/>
  <c r="BL190" i="1" s="1"/>
  <c r="BG191" i="1"/>
  <c r="BL191" i="1" s="1"/>
  <c r="BG192" i="1"/>
  <c r="BG201" i="1"/>
  <c r="BL201" i="1" s="1"/>
  <c r="BG203" i="1"/>
  <c r="BL203" i="1" s="1"/>
  <c r="BH12" i="1"/>
  <c r="BH16" i="1"/>
  <c r="BH27" i="1"/>
  <c r="BH29" i="1"/>
  <c r="BH31" i="1"/>
  <c r="BH33" i="1"/>
  <c r="BH35" i="1"/>
  <c r="BH37" i="1"/>
  <c r="BH39" i="1"/>
  <c r="BH41" i="1"/>
  <c r="BH43" i="1"/>
  <c r="BH45" i="1"/>
  <c r="BH47" i="1"/>
  <c r="BH49" i="1"/>
  <c r="BH51" i="1"/>
  <c r="BH53" i="1"/>
  <c r="BH56" i="1"/>
  <c r="BH57" i="1"/>
  <c r="BH59" i="1"/>
  <c r="BH61" i="1"/>
  <c r="BH63" i="1"/>
  <c r="BH66" i="1"/>
  <c r="BH65" i="1" s="1"/>
  <c r="BH70" i="1"/>
  <c r="BH72" i="1"/>
  <c r="BH74" i="1"/>
  <c r="BH76" i="1"/>
  <c r="BH78" i="1"/>
  <c r="BH80" i="1"/>
  <c r="BH84" i="1"/>
  <c r="BH86" i="1"/>
  <c r="BH88" i="1"/>
  <c r="BH90" i="1"/>
  <c r="BH92" i="1"/>
  <c r="BH94" i="1"/>
  <c r="BH96" i="1"/>
  <c r="BH98" i="1"/>
  <c r="BH100" i="1"/>
  <c r="BH102" i="1"/>
  <c r="BH105" i="1"/>
  <c r="BH107" i="1"/>
  <c r="BH109" i="1"/>
  <c r="BH111" i="1"/>
  <c r="BH113" i="1"/>
  <c r="BH115" i="1"/>
  <c r="BH117" i="1"/>
  <c r="BH119" i="1"/>
  <c r="BH121" i="1"/>
  <c r="BH124" i="1"/>
  <c r="BH126" i="1"/>
  <c r="BH129" i="1"/>
  <c r="BH132" i="1"/>
  <c r="BH136" i="1"/>
  <c r="BH138" i="1"/>
  <c r="BH140" i="1"/>
  <c r="BH142" i="1"/>
  <c r="BH145" i="1"/>
  <c r="BH144" i="1" s="1"/>
  <c r="BH167" i="1"/>
  <c r="BH146" i="1"/>
  <c r="BH149" i="1"/>
  <c r="BH148" i="1" s="1"/>
  <c r="BH150" i="1"/>
  <c r="BH155" i="1"/>
  <c r="BH154" i="1" s="1"/>
  <c r="BH156" i="1"/>
  <c r="BH158" i="1"/>
  <c r="BH160" i="1"/>
  <c r="BH162" i="1"/>
  <c r="BH165" i="1"/>
  <c r="BH169" i="1"/>
  <c r="BH171" i="1"/>
  <c r="BH173" i="1"/>
  <c r="BH175" i="1"/>
  <c r="BH181" i="1"/>
  <c r="BH183" i="1"/>
  <c r="BH185" i="1"/>
  <c r="BH192" i="1"/>
  <c r="BH200" i="1"/>
  <c r="BL200" i="1" s="1"/>
  <c r="BH202" i="1"/>
  <c r="BL202" i="1" s="1"/>
  <c r="BH204" i="1"/>
  <c r="BI7" i="1"/>
  <c r="BI11" i="1"/>
  <c r="BI10" i="1" s="1"/>
  <c r="BI13" i="1"/>
  <c r="BI12" i="1" s="1"/>
  <c r="BI14" i="1"/>
  <c r="BI16" i="1"/>
  <c r="BI27" i="1"/>
  <c r="BI29" i="1"/>
  <c r="BI31" i="1"/>
  <c r="BI33" i="1"/>
  <c r="BI35" i="1"/>
  <c r="BI37" i="1"/>
  <c r="BI39" i="1"/>
  <c r="BI41" i="1"/>
  <c r="BI43" i="1"/>
  <c r="BI45" i="1"/>
  <c r="BI47" i="1"/>
  <c r="BI49" i="1"/>
  <c r="BI51" i="1"/>
  <c r="BI53" i="1"/>
  <c r="BI55" i="1"/>
  <c r="BI57" i="1"/>
  <c r="BI59" i="1"/>
  <c r="BI61" i="1"/>
  <c r="BI63" i="1"/>
  <c r="BI65" i="1"/>
  <c r="BI70" i="1"/>
  <c r="BI72" i="1"/>
  <c r="BI74" i="1"/>
  <c r="BI76" i="1"/>
  <c r="BI78" i="1"/>
  <c r="BI80" i="1"/>
  <c r="BI84" i="1"/>
  <c r="BI86" i="1"/>
  <c r="BI88" i="1"/>
  <c r="BI90" i="1"/>
  <c r="BI92" i="1"/>
  <c r="BI94" i="1"/>
  <c r="BI96" i="1"/>
  <c r="BI98" i="1"/>
  <c r="BI100" i="1"/>
  <c r="BI103" i="1"/>
  <c r="BI102" i="1" s="1"/>
  <c r="BI105" i="1"/>
  <c r="BI108" i="1"/>
  <c r="BI107" i="1" s="1"/>
  <c r="BI110" i="1"/>
  <c r="BI109" i="1" s="1"/>
  <c r="BI112" i="1"/>
  <c r="BI111" i="1" s="1"/>
  <c r="BI113" i="1"/>
  <c r="BI116" i="1"/>
  <c r="BI115" i="1" s="1"/>
  <c r="BI118" i="1"/>
  <c r="BI119" i="1"/>
  <c r="BI121" i="1"/>
  <c r="BI124" i="1"/>
  <c r="BI126" i="1"/>
  <c r="BI130" i="1"/>
  <c r="BI129" i="1" s="1"/>
  <c r="BI132" i="1"/>
  <c r="BI136" i="1"/>
  <c r="BI138" i="1"/>
  <c r="BI140" i="1"/>
  <c r="BI142" i="1"/>
  <c r="BI144" i="1"/>
  <c r="BI168" i="1"/>
  <c r="BI167" i="1" s="1"/>
  <c r="BI146" i="1"/>
  <c r="BI148" i="1"/>
  <c r="BI150" i="1"/>
  <c r="BI154" i="1"/>
  <c r="BI156" i="1"/>
  <c r="BI158" i="1"/>
  <c r="BI160" i="1"/>
  <c r="BI162" i="1"/>
  <c r="BI166" i="1"/>
  <c r="BI165" i="1" s="1"/>
  <c r="BI169" i="1"/>
  <c r="BI172" i="1"/>
  <c r="BI171" i="1" s="1"/>
  <c r="BI174" i="1"/>
  <c r="BI175" i="1"/>
  <c r="BI177" i="1"/>
  <c r="BI181" i="1"/>
  <c r="BI184" i="1"/>
  <c r="BI183" i="1" s="1"/>
  <c r="BI185" i="1"/>
  <c r="BI193" i="1"/>
  <c r="BL193" i="1" s="1"/>
  <c r="BI194" i="1"/>
  <c r="BL194" i="1" s="1"/>
  <c r="BI195" i="1"/>
  <c r="BL195" i="1" s="1"/>
  <c r="BI196" i="1"/>
  <c r="BL196" i="1" s="1"/>
  <c r="BI199" i="1"/>
  <c r="BJ7" i="1"/>
  <c r="BJ12" i="1"/>
  <c r="BJ14" i="1"/>
  <c r="BJ16" i="1"/>
  <c r="BJ27" i="1"/>
  <c r="BJ29" i="1"/>
  <c r="BJ31" i="1"/>
  <c r="BJ33" i="1"/>
  <c r="BJ35" i="1"/>
  <c r="BJ37" i="1"/>
  <c r="BJ39" i="1"/>
  <c r="BJ41" i="1"/>
  <c r="BJ43" i="1"/>
  <c r="BJ45" i="1"/>
  <c r="BJ47" i="1"/>
  <c r="BJ49" i="1"/>
  <c r="BJ51" i="1"/>
  <c r="BJ53" i="1"/>
  <c r="BJ55" i="1"/>
  <c r="BJ57" i="1"/>
  <c r="BJ59" i="1"/>
  <c r="BJ61" i="1"/>
  <c r="BJ63" i="1"/>
  <c r="BJ65" i="1"/>
  <c r="BJ70" i="1"/>
  <c r="BJ72" i="1"/>
  <c r="BJ74" i="1"/>
  <c r="BJ76" i="1"/>
  <c r="BJ78" i="1"/>
  <c r="BJ80" i="1"/>
  <c r="BJ84" i="1"/>
  <c r="BJ86" i="1"/>
  <c r="BJ88" i="1"/>
  <c r="BJ90" i="1"/>
  <c r="BJ92" i="1"/>
  <c r="BJ94" i="1"/>
  <c r="BJ96" i="1"/>
  <c r="BJ98" i="1"/>
  <c r="BJ100" i="1"/>
  <c r="BJ102" i="1"/>
  <c r="BJ105" i="1"/>
  <c r="BJ107" i="1"/>
  <c r="BJ109" i="1"/>
  <c r="BJ111" i="1"/>
  <c r="BJ113" i="1"/>
  <c r="BJ115" i="1"/>
  <c r="BJ117" i="1"/>
  <c r="BJ119" i="1"/>
  <c r="BJ121" i="1"/>
  <c r="BJ124" i="1"/>
  <c r="BJ126" i="1"/>
  <c r="BJ129" i="1"/>
  <c r="BJ132" i="1"/>
  <c r="BJ136" i="1"/>
  <c r="BJ138" i="1"/>
  <c r="BJ140" i="1"/>
  <c r="BJ142" i="1"/>
  <c r="BJ144" i="1"/>
  <c r="BJ167" i="1"/>
  <c r="BJ146" i="1"/>
  <c r="BJ148" i="1"/>
  <c r="BJ150" i="1"/>
  <c r="BJ154" i="1"/>
  <c r="BJ156" i="1"/>
  <c r="BJ158" i="1"/>
  <c r="BJ160" i="1"/>
  <c r="BJ162" i="1"/>
  <c r="BJ165" i="1"/>
  <c r="BJ169" i="1"/>
  <c r="BJ171" i="1"/>
  <c r="BJ173" i="1"/>
  <c r="BJ175" i="1"/>
  <c r="BJ177" i="1"/>
  <c r="BJ181" i="1"/>
  <c r="BJ183" i="1"/>
  <c r="BJ185" i="1"/>
  <c r="BJ192" i="1"/>
  <c r="BJ199" i="1"/>
  <c r="BL90" i="1"/>
  <c r="Q163" i="1"/>
  <c r="U163" i="1" s="1"/>
  <c r="V163" i="1" s="1"/>
  <c r="Q164" i="1"/>
  <c r="U164" i="1" s="1"/>
  <c r="D33" i="2"/>
  <c r="D35" i="2"/>
  <c r="Z7" i="1"/>
  <c r="Z12" i="1"/>
  <c r="Z14" i="1"/>
  <c r="Z27" i="1"/>
  <c r="Z29" i="1"/>
  <c r="Z31" i="1"/>
  <c r="Z33" i="1"/>
  <c r="Z35" i="1"/>
  <c r="Z37" i="1"/>
  <c r="Z39" i="1"/>
  <c r="Z41" i="1"/>
  <c r="Z43" i="1"/>
  <c r="Z45" i="1"/>
  <c r="Z47" i="1"/>
  <c r="Z49" i="1"/>
  <c r="Z51" i="1"/>
  <c r="Z53" i="1"/>
  <c r="Z55" i="1"/>
  <c r="Z57" i="1"/>
  <c r="Z59" i="1"/>
  <c r="Z61" i="1"/>
  <c r="Z63" i="1"/>
  <c r="Z65" i="1"/>
  <c r="Z70" i="1"/>
  <c r="Z72" i="1"/>
  <c r="Z74" i="1"/>
  <c r="Z76" i="1"/>
  <c r="Z78" i="1"/>
  <c r="Z80" i="1"/>
  <c r="Z84" i="1"/>
  <c r="Z86" i="1"/>
  <c r="Z88" i="1"/>
  <c r="Z90" i="1"/>
  <c r="Z92" i="1"/>
  <c r="Z94" i="1"/>
  <c r="Z96" i="1"/>
  <c r="Z98" i="1"/>
  <c r="Z100" i="1"/>
  <c r="Z102" i="1"/>
  <c r="Z105" i="1"/>
  <c r="Z107" i="1"/>
  <c r="Z109" i="1"/>
  <c r="Z111" i="1"/>
  <c r="Z113" i="1"/>
  <c r="Z115" i="1"/>
  <c r="Z117" i="1"/>
  <c r="Z119" i="1"/>
  <c r="Z121" i="1"/>
  <c r="Z124" i="1"/>
  <c r="Z129" i="1"/>
  <c r="Z132" i="1"/>
  <c r="Z136" i="1"/>
  <c r="Z138" i="1"/>
  <c r="Z142" i="1"/>
  <c r="Z144" i="1"/>
  <c r="Z167" i="1"/>
  <c r="Z146" i="1"/>
  <c r="Z148" i="1"/>
  <c r="Z150" i="1"/>
  <c r="Z154" i="1"/>
  <c r="Z156" i="1"/>
  <c r="Z158" i="1"/>
  <c r="Z160" i="1"/>
  <c r="Z162" i="1"/>
  <c r="Z165" i="1"/>
  <c r="Z169" i="1"/>
  <c r="Z171" i="1"/>
  <c r="Z173" i="1"/>
  <c r="Z177" i="1"/>
  <c r="Z181" i="1"/>
  <c r="Z183" i="1"/>
  <c r="Z185" i="1"/>
  <c r="Z192" i="1"/>
  <c r="Z199" i="1"/>
  <c r="G40" i="2"/>
  <c r="AA7" i="1"/>
  <c r="AA12" i="1"/>
  <c r="AA14" i="1"/>
  <c r="AA27" i="1"/>
  <c r="AA29" i="1"/>
  <c r="AA33" i="1"/>
  <c r="AA35" i="1"/>
  <c r="AA39" i="1"/>
  <c r="AA41" i="1"/>
  <c r="AA43" i="1"/>
  <c r="AA45" i="1"/>
  <c r="AA49" i="1"/>
  <c r="AA51" i="1"/>
  <c r="AA53" i="1"/>
  <c r="AA55" i="1"/>
  <c r="AA59" i="1"/>
  <c r="AA61" i="1"/>
  <c r="AA65" i="1"/>
  <c r="AA70" i="1"/>
  <c r="AA74" i="1"/>
  <c r="AA76" i="1"/>
  <c r="AA78" i="1"/>
  <c r="AA80" i="1"/>
  <c r="AA84" i="1"/>
  <c r="AA88" i="1"/>
  <c r="AA90" i="1"/>
  <c r="AA92" i="1"/>
  <c r="AA107" i="1"/>
  <c r="AA109" i="1"/>
  <c r="AA111" i="1"/>
  <c r="AA113" i="1"/>
  <c r="AA115" i="1"/>
  <c r="AA117" i="1"/>
  <c r="AA119" i="1"/>
  <c r="AA129" i="1"/>
  <c r="AA140" i="1"/>
  <c r="AA144" i="1"/>
  <c r="AA167" i="1"/>
  <c r="AA148" i="1"/>
  <c r="AA154" i="1"/>
  <c r="AA160" i="1"/>
  <c r="AA165" i="1"/>
  <c r="AA169" i="1"/>
  <c r="AA171" i="1"/>
  <c r="AA173" i="1"/>
  <c r="AA175" i="1"/>
  <c r="AA177" i="1"/>
  <c r="AA181" i="1"/>
  <c r="AA183" i="1"/>
  <c r="AA185" i="1"/>
  <c r="AA192" i="1"/>
  <c r="AA199" i="1"/>
  <c r="G41" i="2"/>
  <c r="AB7" i="1"/>
  <c r="AB12" i="1"/>
  <c r="AB14" i="1"/>
  <c r="AB31" i="1"/>
  <c r="AB33" i="1"/>
  <c r="AB37" i="1"/>
  <c r="AB41" i="1"/>
  <c r="AB43" i="1"/>
  <c r="AB45" i="1"/>
  <c r="AB47" i="1"/>
  <c r="AB49" i="1"/>
  <c r="AB51" i="1"/>
  <c r="AB53" i="1"/>
  <c r="AB55" i="1"/>
  <c r="AB57" i="1"/>
  <c r="AB59" i="1"/>
  <c r="AB61" i="1"/>
  <c r="AB63" i="1"/>
  <c r="AB65" i="1"/>
  <c r="AB70" i="1"/>
  <c r="AB72" i="1"/>
  <c r="AB74" i="1"/>
  <c r="AB76" i="1"/>
  <c r="AB78" i="1"/>
  <c r="AB84" i="1"/>
  <c r="AB86" i="1"/>
  <c r="AB90" i="1"/>
  <c r="AB92" i="1"/>
  <c r="AB94" i="1"/>
  <c r="AB96" i="1"/>
  <c r="AB98" i="1"/>
  <c r="AB100" i="1"/>
  <c r="AB102" i="1"/>
  <c r="AB105" i="1"/>
  <c r="AB107" i="1"/>
  <c r="AB109" i="1"/>
  <c r="AB111" i="1"/>
  <c r="AB113" i="1"/>
  <c r="AB115" i="1"/>
  <c r="AB117" i="1"/>
  <c r="AB119" i="1"/>
  <c r="AB124" i="1"/>
  <c r="AB126" i="1"/>
  <c r="AB129" i="1"/>
  <c r="AB132" i="1"/>
  <c r="AB136" i="1"/>
  <c r="AB138" i="1"/>
  <c r="AB140" i="1"/>
  <c r="AB142" i="1"/>
  <c r="AB144" i="1"/>
  <c r="AB167" i="1"/>
  <c r="AB146" i="1"/>
  <c r="AB148" i="1"/>
  <c r="AB150" i="1"/>
  <c r="AB154" i="1"/>
  <c r="AB156" i="1"/>
  <c r="AB158" i="1"/>
  <c r="AB160" i="1"/>
  <c r="AB165" i="1"/>
  <c r="AB169" i="1"/>
  <c r="AB171" i="1"/>
  <c r="AB173" i="1"/>
  <c r="AB175" i="1"/>
  <c r="AB177" i="1"/>
  <c r="AB181" i="1"/>
  <c r="AB183" i="1"/>
  <c r="AB192" i="1"/>
  <c r="AB199" i="1"/>
  <c r="AC12" i="1"/>
  <c r="AC14" i="1"/>
  <c r="AC27" i="1"/>
  <c r="AC29" i="1"/>
  <c r="AC31" i="1"/>
  <c r="AC35" i="1"/>
  <c r="AC37" i="1"/>
  <c r="AC39" i="1"/>
  <c r="AC47" i="1"/>
  <c r="AC55" i="1"/>
  <c r="AC57" i="1"/>
  <c r="AC63" i="1"/>
  <c r="AC65" i="1"/>
  <c r="AC72" i="1"/>
  <c r="AC74" i="1"/>
  <c r="AC80" i="1"/>
  <c r="AC86" i="1"/>
  <c r="AC88" i="1"/>
  <c r="AC94" i="1"/>
  <c r="AC96" i="1"/>
  <c r="AC98" i="1"/>
  <c r="AC100" i="1"/>
  <c r="AC102" i="1"/>
  <c r="AC105" i="1"/>
  <c r="AC107" i="1"/>
  <c r="AC109" i="1"/>
  <c r="AC111" i="1"/>
  <c r="AC115" i="1"/>
  <c r="AC117" i="1"/>
  <c r="AC119" i="1"/>
  <c r="AC121" i="1"/>
  <c r="AC124" i="1"/>
  <c r="AC126" i="1"/>
  <c r="AC132" i="1"/>
  <c r="AC136" i="1"/>
  <c r="AC138" i="1"/>
  <c r="AC140" i="1"/>
  <c r="AC142" i="1"/>
  <c r="AC144" i="1"/>
  <c r="AC167" i="1"/>
  <c r="AC146" i="1"/>
  <c r="AC148" i="1"/>
  <c r="AC150" i="1"/>
  <c r="AC154" i="1"/>
  <c r="AC156" i="1"/>
  <c r="AC158" i="1"/>
  <c r="AC162" i="1"/>
  <c r="AC165" i="1"/>
  <c r="AC171" i="1"/>
  <c r="AC173" i="1"/>
  <c r="AC175" i="1"/>
  <c r="AC177" i="1"/>
  <c r="AC183" i="1"/>
  <c r="AC192" i="1"/>
  <c r="G42" i="2"/>
  <c r="AD12" i="1"/>
  <c r="AD16" i="1"/>
  <c r="AD27" i="1"/>
  <c r="AD29" i="1"/>
  <c r="AD31" i="1"/>
  <c r="AD33" i="1"/>
  <c r="AD35" i="1"/>
  <c r="AD37" i="1"/>
  <c r="AD39" i="1"/>
  <c r="AD41" i="1"/>
  <c r="AD43" i="1"/>
  <c r="AD45" i="1"/>
  <c r="AD47" i="1"/>
  <c r="AD49" i="1"/>
  <c r="AD51" i="1"/>
  <c r="AD53" i="1"/>
  <c r="AD57" i="1"/>
  <c r="AD59" i="1"/>
  <c r="AD61" i="1"/>
  <c r="AD63" i="1"/>
  <c r="AD70" i="1"/>
  <c r="AD72" i="1"/>
  <c r="AD76" i="1"/>
  <c r="AD78" i="1"/>
  <c r="AD80" i="1"/>
  <c r="AD84" i="1"/>
  <c r="AD86" i="1"/>
  <c r="AD88" i="1"/>
  <c r="AD90" i="1"/>
  <c r="AD92" i="1"/>
  <c r="AD94" i="1"/>
  <c r="AD96" i="1"/>
  <c r="AD98" i="1"/>
  <c r="AD100" i="1"/>
  <c r="AD102" i="1"/>
  <c r="AD105" i="1"/>
  <c r="AD107" i="1"/>
  <c r="AD109" i="1"/>
  <c r="AD111" i="1"/>
  <c r="AD113" i="1"/>
  <c r="AD115" i="1"/>
  <c r="AD117" i="1"/>
  <c r="AD121" i="1"/>
  <c r="AD124" i="1"/>
  <c r="AD126" i="1"/>
  <c r="AD129" i="1"/>
  <c r="AD132" i="1"/>
  <c r="AD136" i="1"/>
  <c r="AD138" i="1"/>
  <c r="AD140" i="1"/>
  <c r="AD142" i="1"/>
  <c r="AD167" i="1"/>
  <c r="AD146" i="1"/>
  <c r="AD150" i="1"/>
  <c r="AD156" i="1"/>
  <c r="AD158" i="1"/>
  <c r="AD160" i="1"/>
  <c r="AD162" i="1"/>
  <c r="AD165" i="1"/>
  <c r="AD169" i="1"/>
  <c r="AD171" i="1"/>
  <c r="AD173" i="1"/>
  <c r="AD175" i="1"/>
  <c r="AD181" i="1"/>
  <c r="AD183" i="1"/>
  <c r="AD185" i="1"/>
  <c r="AD192" i="1"/>
  <c r="G43" i="2"/>
  <c r="AE7" i="1"/>
  <c r="AE14" i="1"/>
  <c r="AE16" i="1"/>
  <c r="AE27" i="1"/>
  <c r="AE29" i="1"/>
  <c r="AE31" i="1"/>
  <c r="AE33" i="1"/>
  <c r="AE35" i="1"/>
  <c r="AE37" i="1"/>
  <c r="AE39" i="1"/>
  <c r="AE41" i="1"/>
  <c r="AE43" i="1"/>
  <c r="AE45" i="1"/>
  <c r="AE47" i="1"/>
  <c r="AE49" i="1"/>
  <c r="AE51" i="1"/>
  <c r="AE53" i="1"/>
  <c r="AE55" i="1"/>
  <c r="AE57" i="1"/>
  <c r="AE59" i="1"/>
  <c r="AE61" i="1"/>
  <c r="AE63" i="1"/>
  <c r="AE65" i="1"/>
  <c r="AE70" i="1"/>
  <c r="AE72" i="1"/>
  <c r="AE74" i="1"/>
  <c r="AE76" i="1"/>
  <c r="AE78" i="1"/>
  <c r="AE80" i="1"/>
  <c r="AE84" i="1"/>
  <c r="AE86" i="1"/>
  <c r="AE88" i="1"/>
  <c r="AE90" i="1"/>
  <c r="AE92" i="1"/>
  <c r="AE94" i="1"/>
  <c r="AE96" i="1"/>
  <c r="AE98" i="1"/>
  <c r="AE100" i="1"/>
  <c r="AE105" i="1"/>
  <c r="AE113" i="1"/>
  <c r="AE119" i="1"/>
  <c r="AE121" i="1"/>
  <c r="AE124" i="1"/>
  <c r="AE126" i="1"/>
  <c r="AE132" i="1"/>
  <c r="AE136" i="1"/>
  <c r="AE138" i="1"/>
  <c r="AE140" i="1"/>
  <c r="AE142" i="1"/>
  <c r="AE144" i="1"/>
  <c r="AE146" i="1"/>
  <c r="AE148" i="1"/>
  <c r="AE150" i="1"/>
  <c r="AE154" i="1"/>
  <c r="AE156" i="1"/>
  <c r="AE158" i="1"/>
  <c r="AE160" i="1"/>
  <c r="AE162" i="1"/>
  <c r="AE169" i="1"/>
  <c r="AE175" i="1"/>
  <c r="AE177" i="1"/>
  <c r="AE181" i="1"/>
  <c r="AE185" i="1"/>
  <c r="AF7" i="1"/>
  <c r="AF12" i="1"/>
  <c r="AF14" i="1"/>
  <c r="AF16" i="1"/>
  <c r="AF27" i="1"/>
  <c r="AF29" i="1"/>
  <c r="AF31" i="1"/>
  <c r="AF33" i="1"/>
  <c r="AF35" i="1"/>
  <c r="AF37" i="1"/>
  <c r="AF39" i="1"/>
  <c r="AF41" i="1"/>
  <c r="AF43" i="1"/>
  <c r="AF45" i="1"/>
  <c r="AF47" i="1"/>
  <c r="AF49" i="1"/>
  <c r="AF51" i="1"/>
  <c r="AF53" i="1"/>
  <c r="AF55" i="1"/>
  <c r="AF57" i="1"/>
  <c r="AF59" i="1"/>
  <c r="AF61" i="1"/>
  <c r="AF63" i="1"/>
  <c r="AF65" i="1"/>
  <c r="AF70" i="1"/>
  <c r="AF72" i="1"/>
  <c r="AF74" i="1"/>
  <c r="AF76" i="1"/>
  <c r="AF78" i="1"/>
  <c r="AF80" i="1"/>
  <c r="AF84" i="1"/>
  <c r="AF86" i="1"/>
  <c r="AF88" i="1"/>
  <c r="AF90" i="1"/>
  <c r="AF92" i="1"/>
  <c r="AF94" i="1"/>
  <c r="AF96" i="1"/>
  <c r="AF98" i="1"/>
  <c r="AF100" i="1"/>
  <c r="AF102" i="1"/>
  <c r="AF105" i="1"/>
  <c r="AF107" i="1"/>
  <c r="AF109" i="1"/>
  <c r="AF111" i="1"/>
  <c r="AF113" i="1"/>
  <c r="AF115" i="1"/>
  <c r="AF117" i="1"/>
  <c r="AF119" i="1"/>
  <c r="AF121" i="1"/>
  <c r="AF124" i="1"/>
  <c r="AF126" i="1"/>
  <c r="AF129" i="1"/>
  <c r="AF132" i="1"/>
  <c r="AF136" i="1"/>
  <c r="AF138" i="1"/>
  <c r="AF140" i="1"/>
  <c r="AF142" i="1"/>
  <c r="AF144" i="1"/>
  <c r="AF167" i="1"/>
  <c r="AF146" i="1"/>
  <c r="AF148" i="1"/>
  <c r="AF150" i="1"/>
  <c r="AF154" i="1"/>
  <c r="AF156" i="1"/>
  <c r="AF158" i="1"/>
  <c r="AF160" i="1"/>
  <c r="AF162" i="1"/>
  <c r="AF165" i="1"/>
  <c r="AF169" i="1"/>
  <c r="AF171" i="1"/>
  <c r="AF173" i="1"/>
  <c r="AF175" i="1"/>
  <c r="AF177" i="1"/>
  <c r="AF181" i="1"/>
  <c r="AF183" i="1"/>
  <c r="AF185" i="1"/>
  <c r="AF192" i="1"/>
  <c r="AF199" i="1"/>
  <c r="D31" i="2"/>
  <c r="D32" i="2"/>
  <c r="D34" i="2"/>
  <c r="D36" i="2"/>
  <c r="G19" i="3"/>
  <c r="G20" i="3"/>
  <c r="G21" i="3"/>
  <c r="G23" i="3"/>
  <c r="G28" i="3"/>
  <c r="G70" i="3"/>
  <c r="G129" i="3"/>
  <c r="G10" i="3"/>
  <c r="G11" i="3"/>
  <c r="G13" i="3"/>
  <c r="G12" i="3" s="1"/>
  <c r="G15" i="3"/>
  <c r="G14" i="3" s="1"/>
  <c r="G17" i="3"/>
  <c r="G16" i="3" s="1"/>
  <c r="G30" i="3"/>
  <c r="G29" i="3" s="1"/>
  <c r="G32" i="3"/>
  <c r="G31" i="3" s="1"/>
  <c r="G34" i="3"/>
  <c r="G33" i="3" s="1"/>
  <c r="G36" i="3"/>
  <c r="G35" i="3" s="1"/>
  <c r="G38" i="3"/>
  <c r="G37" i="3" s="1"/>
  <c r="G40" i="3"/>
  <c r="G39" i="3" s="1"/>
  <c r="G42" i="3"/>
  <c r="G41" i="3" s="1"/>
  <c r="G44" i="3"/>
  <c r="G43" i="3" s="1"/>
  <c r="G46" i="3"/>
  <c r="G45" i="3" s="1"/>
  <c r="G48" i="3"/>
  <c r="G47" i="3" s="1"/>
  <c r="G50" i="3"/>
  <c r="G49" i="3" s="1"/>
  <c r="G52" i="3"/>
  <c r="G51" i="3" s="1"/>
  <c r="G54" i="3"/>
  <c r="G53" i="3" s="1"/>
  <c r="G56" i="3"/>
  <c r="G55" i="3" s="1"/>
  <c r="G58" i="3"/>
  <c r="G57" i="3" s="1"/>
  <c r="G60" i="3"/>
  <c r="G59" i="3" s="1"/>
  <c r="G62" i="3"/>
  <c r="G61" i="3" s="1"/>
  <c r="G64" i="3"/>
  <c r="G63" i="3" s="1"/>
  <c r="G66" i="3"/>
  <c r="G65" i="3" s="1"/>
  <c r="G68" i="3"/>
  <c r="G67" i="3" s="1"/>
  <c r="G73" i="3"/>
  <c r="G72" i="3" s="1"/>
  <c r="G75" i="3"/>
  <c r="G74" i="3" s="1"/>
  <c r="G77" i="3"/>
  <c r="G76" i="3" s="1"/>
  <c r="G79" i="3"/>
  <c r="G78" i="3" s="1"/>
  <c r="G81" i="3"/>
  <c r="G80" i="3" s="1"/>
  <c r="G83" i="3"/>
  <c r="G82" i="3" s="1"/>
  <c r="G87" i="3"/>
  <c r="G86" i="3" s="1"/>
  <c r="G89" i="3"/>
  <c r="G88" i="3" s="1"/>
  <c r="G90" i="3"/>
  <c r="G93" i="3"/>
  <c r="G92" i="3" s="1"/>
  <c r="G95" i="3"/>
  <c r="G94" i="3" s="1"/>
  <c r="G97" i="3"/>
  <c r="G96" i="3" s="1"/>
  <c r="G99" i="3"/>
  <c r="G98" i="3" s="1"/>
  <c r="G101" i="3"/>
  <c r="G100" i="3" s="1"/>
  <c r="G103" i="3"/>
  <c r="G102" i="3" s="1"/>
  <c r="G105" i="3"/>
  <c r="G106" i="3"/>
  <c r="G108" i="3"/>
  <c r="G107" i="3" s="1"/>
  <c r="G110" i="3"/>
  <c r="G109" i="3" s="1"/>
  <c r="G112" i="3"/>
  <c r="G111" i="3" s="1"/>
  <c r="G114" i="3"/>
  <c r="G113" i="3" s="1"/>
  <c r="G116" i="3"/>
  <c r="G115" i="3" s="1"/>
  <c r="G118" i="3"/>
  <c r="G117" i="3" s="1"/>
  <c r="G120" i="3"/>
  <c r="G119" i="3" s="1"/>
  <c r="G122" i="3"/>
  <c r="G121" i="3" s="1"/>
  <c r="G124" i="3"/>
  <c r="G125" i="3"/>
  <c r="G127" i="3"/>
  <c r="G126" i="3" s="1"/>
  <c r="G132" i="3"/>
  <c r="G133" i="3"/>
  <c r="G135" i="3"/>
  <c r="G134" i="3" s="1"/>
  <c r="G139" i="3"/>
  <c r="G138" i="3" s="1"/>
  <c r="G141" i="3"/>
  <c r="G140" i="3" s="1"/>
  <c r="G145" i="3"/>
  <c r="G144" i="3" s="1"/>
  <c r="G147" i="3"/>
  <c r="G146" i="3" s="1"/>
  <c r="G170" i="3"/>
  <c r="G169" i="3" s="1"/>
  <c r="G149" i="3"/>
  <c r="G148" i="3" s="1"/>
  <c r="G151" i="3"/>
  <c r="G150" i="3" s="1"/>
  <c r="G153" i="3"/>
  <c r="G152" i="3" s="1"/>
  <c r="G157" i="3"/>
  <c r="G156" i="3" s="1"/>
  <c r="G159" i="3"/>
  <c r="G158" i="3" s="1"/>
  <c r="G161" i="3"/>
  <c r="G160" i="3" s="1"/>
  <c r="G163" i="3"/>
  <c r="G162" i="3" s="1"/>
  <c r="G165" i="3"/>
  <c r="G166" i="3"/>
  <c r="G168" i="3"/>
  <c r="G167" i="3" s="1"/>
  <c r="G172" i="3"/>
  <c r="G171" i="3" s="1"/>
  <c r="G174" i="3"/>
  <c r="G173" i="3" s="1"/>
  <c r="G176" i="3"/>
  <c r="G175" i="3" s="1"/>
  <c r="G180" i="3"/>
  <c r="G181" i="3"/>
  <c r="G184" i="3"/>
  <c r="G183" i="3" s="1"/>
  <c r="G186" i="3"/>
  <c r="G185" i="3" s="1"/>
  <c r="G188" i="3"/>
  <c r="G189" i="3"/>
  <c r="G190" i="3"/>
  <c r="G192" i="3"/>
  <c r="G193" i="3"/>
  <c r="G195" i="3"/>
  <c r="G196" i="3"/>
  <c r="G197" i="3"/>
  <c r="G198" i="3"/>
  <c r="G202" i="3"/>
  <c r="G203" i="3"/>
  <c r="G204" i="3"/>
  <c r="G205" i="3"/>
  <c r="G206" i="3"/>
  <c r="H19" i="3"/>
  <c r="H20" i="3"/>
  <c r="H22" i="3"/>
  <c r="H23" i="3"/>
  <c r="H71" i="3"/>
  <c r="H105" i="3"/>
  <c r="H124" i="3"/>
  <c r="H130" i="3"/>
  <c r="H166" i="3"/>
  <c r="H10" i="3"/>
  <c r="H11" i="3"/>
  <c r="H13" i="3"/>
  <c r="H12" i="3" s="1"/>
  <c r="H15" i="3"/>
  <c r="H14" i="3" s="1"/>
  <c r="H17" i="3"/>
  <c r="H16" i="3" s="1"/>
  <c r="H30" i="3"/>
  <c r="H29" i="3" s="1"/>
  <c r="H32" i="3"/>
  <c r="H31" i="3" s="1"/>
  <c r="H36" i="3"/>
  <c r="H35" i="3" s="1"/>
  <c r="H38" i="3"/>
  <c r="H37" i="3" s="1"/>
  <c r="H42" i="3"/>
  <c r="H41" i="3" s="1"/>
  <c r="H44" i="3"/>
  <c r="H43" i="3" s="1"/>
  <c r="H46" i="3"/>
  <c r="H45" i="3" s="1"/>
  <c r="H48" i="3"/>
  <c r="H47" i="3" s="1"/>
  <c r="H52" i="3"/>
  <c r="H51" i="3" s="1"/>
  <c r="H54" i="3"/>
  <c r="H53" i="3" s="1"/>
  <c r="H56" i="3"/>
  <c r="H55" i="3" s="1"/>
  <c r="H58" i="3"/>
  <c r="H57" i="3" s="1"/>
  <c r="H62" i="3"/>
  <c r="H61" i="3" s="1"/>
  <c r="H64" i="3"/>
  <c r="H63" i="3" s="1"/>
  <c r="H68" i="3"/>
  <c r="H67" i="3" s="1"/>
  <c r="H73" i="3"/>
  <c r="H72" i="3" s="1"/>
  <c r="H77" i="3"/>
  <c r="H76" i="3" s="1"/>
  <c r="H79" i="3"/>
  <c r="H78" i="3" s="1"/>
  <c r="H81" i="3"/>
  <c r="H80" i="3" s="1"/>
  <c r="H83" i="3"/>
  <c r="H82" i="3" s="1"/>
  <c r="H87" i="3"/>
  <c r="H86" i="3" s="1"/>
  <c r="H91" i="3"/>
  <c r="H90" i="3" s="1"/>
  <c r="H93" i="3"/>
  <c r="H92" i="3" s="1"/>
  <c r="H95" i="3"/>
  <c r="H94" i="3" s="1"/>
  <c r="H110" i="3"/>
  <c r="H109" i="3" s="1"/>
  <c r="H112" i="3"/>
  <c r="H111" i="3" s="1"/>
  <c r="H114" i="3"/>
  <c r="H113" i="3" s="1"/>
  <c r="H116" i="3"/>
  <c r="H115" i="3" s="1"/>
  <c r="H118" i="3"/>
  <c r="H117" i="3" s="1"/>
  <c r="H120" i="3"/>
  <c r="H119" i="3" s="1"/>
  <c r="H122" i="3"/>
  <c r="H121" i="3" s="1"/>
  <c r="H132" i="3"/>
  <c r="H133" i="3"/>
  <c r="H143" i="3"/>
  <c r="H142" i="3" s="1"/>
  <c r="H147" i="3"/>
  <c r="H146" i="3" s="1"/>
  <c r="H170" i="3"/>
  <c r="H169" i="3" s="1"/>
  <c r="H151" i="3"/>
  <c r="H150" i="3" s="1"/>
  <c r="H157" i="3"/>
  <c r="H156" i="3" s="1"/>
  <c r="H163" i="3"/>
  <c r="H162" i="3" s="1"/>
  <c r="H168" i="3"/>
  <c r="H167" i="3" s="1"/>
  <c r="H172" i="3"/>
  <c r="H171" i="3" s="1"/>
  <c r="H174" i="3"/>
  <c r="H173" i="3" s="1"/>
  <c r="H176" i="3"/>
  <c r="H175" i="3" s="1"/>
  <c r="H178" i="3"/>
  <c r="H177" i="3" s="1"/>
  <c r="H180" i="3"/>
  <c r="H181" i="3"/>
  <c r="H184" i="3"/>
  <c r="H183" i="3" s="1"/>
  <c r="H186" i="3"/>
  <c r="H185" i="3" s="1"/>
  <c r="H188" i="3"/>
  <c r="H189" i="3"/>
  <c r="H190" i="3"/>
  <c r="H192" i="3"/>
  <c r="H193" i="3"/>
  <c r="H195" i="3"/>
  <c r="H196" i="3"/>
  <c r="H197" i="3"/>
  <c r="H198" i="3"/>
  <c r="H202" i="3"/>
  <c r="H203" i="3"/>
  <c r="H204" i="3"/>
  <c r="H205" i="3"/>
  <c r="H206" i="3"/>
  <c r="I20" i="3"/>
  <c r="I21" i="3"/>
  <c r="I22" i="3"/>
  <c r="I28" i="3"/>
  <c r="I125" i="3"/>
  <c r="I165" i="3"/>
  <c r="I10" i="3"/>
  <c r="I11" i="3"/>
  <c r="I13" i="3"/>
  <c r="I12" i="3" s="1"/>
  <c r="I15" i="3"/>
  <c r="I14" i="3" s="1"/>
  <c r="I17" i="3"/>
  <c r="I16" i="3" s="1"/>
  <c r="I34" i="3"/>
  <c r="I33" i="3" s="1"/>
  <c r="I36" i="3"/>
  <c r="I35" i="3" s="1"/>
  <c r="I40" i="3"/>
  <c r="I39" i="3" s="1"/>
  <c r="I44" i="3"/>
  <c r="I43" i="3" s="1"/>
  <c r="I46" i="3"/>
  <c r="I45" i="3" s="1"/>
  <c r="I48" i="3"/>
  <c r="I47" i="3" s="1"/>
  <c r="I50" i="3"/>
  <c r="I49" i="3" s="1"/>
  <c r="I52" i="3"/>
  <c r="I51" i="3" s="1"/>
  <c r="I54" i="3"/>
  <c r="I53" i="3" s="1"/>
  <c r="I56" i="3"/>
  <c r="I55" i="3" s="1"/>
  <c r="I58" i="3"/>
  <c r="I57" i="3" s="1"/>
  <c r="I60" i="3"/>
  <c r="I59" i="3" s="1"/>
  <c r="I62" i="3"/>
  <c r="I61" i="3" s="1"/>
  <c r="I64" i="3"/>
  <c r="I63" i="3" s="1"/>
  <c r="I66" i="3"/>
  <c r="I65" i="3" s="1"/>
  <c r="I68" i="3"/>
  <c r="I67" i="3" s="1"/>
  <c r="I70" i="3"/>
  <c r="I71" i="3"/>
  <c r="I73" i="3"/>
  <c r="I72" i="3" s="1"/>
  <c r="I75" i="3"/>
  <c r="I74" i="3" s="1"/>
  <c r="I77" i="3"/>
  <c r="I76" i="3" s="1"/>
  <c r="I79" i="3"/>
  <c r="I78" i="3" s="1"/>
  <c r="I81" i="3"/>
  <c r="I80" i="3" s="1"/>
  <c r="I87" i="3"/>
  <c r="I86" i="3" s="1"/>
  <c r="I89" i="3"/>
  <c r="I88" i="3" s="1"/>
  <c r="I93" i="3"/>
  <c r="I92" i="3" s="1"/>
  <c r="I95" i="3"/>
  <c r="I94" i="3" s="1"/>
  <c r="I97" i="3"/>
  <c r="I96" i="3" s="1"/>
  <c r="I99" i="3"/>
  <c r="I98" i="3" s="1"/>
  <c r="I101" i="3"/>
  <c r="I100" i="3" s="1"/>
  <c r="I103" i="3"/>
  <c r="I102" i="3" s="1"/>
  <c r="I105" i="3"/>
  <c r="I106" i="3"/>
  <c r="I108" i="3"/>
  <c r="I107" i="3" s="1"/>
  <c r="I110" i="3"/>
  <c r="I109" i="3" s="1"/>
  <c r="I112" i="3"/>
  <c r="I111" i="3" s="1"/>
  <c r="I114" i="3"/>
  <c r="I113" i="3" s="1"/>
  <c r="I116" i="3"/>
  <c r="I115" i="3" s="1"/>
  <c r="I118" i="3"/>
  <c r="I117" i="3" s="1"/>
  <c r="I120" i="3"/>
  <c r="I119" i="3" s="1"/>
  <c r="I122" i="3"/>
  <c r="I121" i="3" s="1"/>
  <c r="I127" i="3"/>
  <c r="I126" i="3" s="1"/>
  <c r="I129" i="3"/>
  <c r="I130" i="3"/>
  <c r="I132" i="3"/>
  <c r="I133" i="3"/>
  <c r="I135" i="3"/>
  <c r="I134" i="3" s="1"/>
  <c r="I139" i="3"/>
  <c r="I138" i="3" s="1"/>
  <c r="I141" i="3"/>
  <c r="I140" i="3" s="1"/>
  <c r="I143" i="3"/>
  <c r="I142" i="3" s="1"/>
  <c r="I145" i="3"/>
  <c r="I144" i="3" s="1"/>
  <c r="I147" i="3"/>
  <c r="I146" i="3" s="1"/>
  <c r="I170" i="3"/>
  <c r="I169" i="3" s="1"/>
  <c r="I149" i="3"/>
  <c r="I148" i="3" s="1"/>
  <c r="I151" i="3"/>
  <c r="I150" i="3" s="1"/>
  <c r="I153" i="3"/>
  <c r="I152" i="3" s="1"/>
  <c r="I157" i="3"/>
  <c r="I156" i="3" s="1"/>
  <c r="I159" i="3"/>
  <c r="I158" i="3" s="1"/>
  <c r="I161" i="3"/>
  <c r="I160" i="3" s="1"/>
  <c r="I163" i="3"/>
  <c r="I162" i="3" s="1"/>
  <c r="I168" i="3"/>
  <c r="I167" i="3" s="1"/>
  <c r="I172" i="3"/>
  <c r="I171" i="3" s="1"/>
  <c r="I174" i="3"/>
  <c r="I173" i="3" s="1"/>
  <c r="I176" i="3"/>
  <c r="I175" i="3" s="1"/>
  <c r="I178" i="3"/>
  <c r="I177" i="3" s="1"/>
  <c r="I180" i="3"/>
  <c r="I181" i="3"/>
  <c r="I188" i="3"/>
  <c r="I189" i="3"/>
  <c r="I190" i="3"/>
  <c r="I192" i="3"/>
  <c r="I193" i="3"/>
  <c r="I184" i="3"/>
  <c r="I183" i="3" s="1"/>
  <c r="I186" i="3"/>
  <c r="I185" i="3" s="1"/>
  <c r="I195" i="3"/>
  <c r="I196" i="3"/>
  <c r="I197" i="3"/>
  <c r="I198" i="3"/>
  <c r="I202" i="3"/>
  <c r="I203" i="3"/>
  <c r="I204" i="3"/>
  <c r="I205" i="3"/>
  <c r="I206" i="3"/>
  <c r="J19" i="3"/>
  <c r="J21" i="3"/>
  <c r="J22" i="3"/>
  <c r="J23" i="3"/>
  <c r="J28" i="3"/>
  <c r="J132" i="3"/>
  <c r="J13" i="3"/>
  <c r="J12" i="3" s="1"/>
  <c r="J15" i="3"/>
  <c r="J14" i="3" s="1"/>
  <c r="J17" i="3"/>
  <c r="J16" i="3" s="1"/>
  <c r="J30" i="3"/>
  <c r="J29" i="3" s="1"/>
  <c r="J32" i="3"/>
  <c r="J31" i="3" s="1"/>
  <c r="J34" i="3"/>
  <c r="J33" i="3" s="1"/>
  <c r="J38" i="3"/>
  <c r="J37" i="3" s="1"/>
  <c r="J40" i="3"/>
  <c r="J39" i="3" s="1"/>
  <c r="J42" i="3"/>
  <c r="J41" i="3" s="1"/>
  <c r="J50" i="3"/>
  <c r="J49" i="3" s="1"/>
  <c r="J58" i="3"/>
  <c r="J57" i="3" s="1"/>
  <c r="J60" i="3"/>
  <c r="J59" i="3" s="1"/>
  <c r="J66" i="3"/>
  <c r="J65" i="3" s="1"/>
  <c r="J68" i="3"/>
  <c r="J67" i="3" s="1"/>
  <c r="J70" i="3"/>
  <c r="J71" i="3"/>
  <c r="J75" i="3"/>
  <c r="J74" i="3" s="1"/>
  <c r="J77" i="3"/>
  <c r="J76" i="3" s="1"/>
  <c r="J83" i="3"/>
  <c r="J82" i="3" s="1"/>
  <c r="J89" i="3"/>
  <c r="J88" i="3" s="1"/>
  <c r="J91" i="3"/>
  <c r="J90" i="3" s="1"/>
  <c r="J97" i="3"/>
  <c r="J96" i="3" s="1"/>
  <c r="J99" i="3"/>
  <c r="J98" i="3" s="1"/>
  <c r="J101" i="3"/>
  <c r="J100" i="3" s="1"/>
  <c r="J103" i="3"/>
  <c r="J102" i="3" s="1"/>
  <c r="J105" i="3"/>
  <c r="J106" i="3"/>
  <c r="J108" i="3"/>
  <c r="J107" i="3" s="1"/>
  <c r="J110" i="3"/>
  <c r="J109" i="3" s="1"/>
  <c r="J112" i="3"/>
  <c r="J111" i="3" s="1"/>
  <c r="J114" i="3"/>
  <c r="J113" i="3" s="1"/>
  <c r="J118" i="3"/>
  <c r="J117" i="3" s="1"/>
  <c r="J120" i="3"/>
  <c r="J119" i="3" s="1"/>
  <c r="J122" i="3"/>
  <c r="J121" i="3" s="1"/>
  <c r="J124" i="3"/>
  <c r="J125" i="3"/>
  <c r="J127" i="3"/>
  <c r="J126" i="3" s="1"/>
  <c r="J129" i="3"/>
  <c r="J130" i="3"/>
  <c r="J135" i="3"/>
  <c r="J134" i="3" s="1"/>
  <c r="J139" i="3"/>
  <c r="J138" i="3" s="1"/>
  <c r="J141" i="3"/>
  <c r="J140" i="3" s="1"/>
  <c r="J143" i="3"/>
  <c r="J142" i="3" s="1"/>
  <c r="J145" i="3"/>
  <c r="J144" i="3" s="1"/>
  <c r="J147" i="3"/>
  <c r="J146" i="3" s="1"/>
  <c r="J170" i="3"/>
  <c r="J169" i="3" s="1"/>
  <c r="J149" i="3"/>
  <c r="J148" i="3" s="1"/>
  <c r="J151" i="3"/>
  <c r="J150" i="3" s="1"/>
  <c r="J153" i="3"/>
  <c r="J152" i="3" s="1"/>
  <c r="J157" i="3"/>
  <c r="J156" i="3" s="1"/>
  <c r="J159" i="3"/>
  <c r="J158" i="3" s="1"/>
  <c r="J161" i="3"/>
  <c r="J160" i="3" s="1"/>
  <c r="J165" i="3"/>
  <c r="J166" i="3"/>
  <c r="J168" i="3"/>
  <c r="J167" i="3" s="1"/>
  <c r="J174" i="3"/>
  <c r="J173" i="3" s="1"/>
  <c r="J176" i="3"/>
  <c r="J175" i="3" s="1"/>
  <c r="J178" i="3"/>
  <c r="J177" i="3" s="1"/>
  <c r="J180" i="3"/>
  <c r="J181" i="3"/>
  <c r="J202" i="3"/>
  <c r="J204" i="3"/>
  <c r="J206" i="3"/>
  <c r="J186" i="3"/>
  <c r="J185" i="3" s="1"/>
  <c r="J195" i="3"/>
  <c r="J196" i="3"/>
  <c r="J197" i="3"/>
  <c r="J198" i="3"/>
  <c r="K10" i="3"/>
  <c r="K11" i="3"/>
  <c r="K13" i="3"/>
  <c r="K12" i="3" s="1"/>
  <c r="K15" i="3"/>
  <c r="K14" i="3" s="1"/>
  <c r="K19" i="3"/>
  <c r="K20" i="3"/>
  <c r="K21" i="3"/>
  <c r="K22" i="3"/>
  <c r="K23" i="3"/>
  <c r="K28" i="3"/>
  <c r="K30" i="3"/>
  <c r="K29" i="3" s="1"/>
  <c r="K32" i="3"/>
  <c r="K31" i="3" s="1"/>
  <c r="K34" i="3"/>
  <c r="K33" i="3" s="1"/>
  <c r="K36" i="3"/>
  <c r="K35" i="3" s="1"/>
  <c r="K38" i="3"/>
  <c r="K37" i="3" s="1"/>
  <c r="K40" i="3"/>
  <c r="K39" i="3" s="1"/>
  <c r="K42" i="3"/>
  <c r="K41" i="3" s="1"/>
  <c r="K44" i="3"/>
  <c r="K43" i="3" s="1"/>
  <c r="K46" i="3"/>
  <c r="K45" i="3" s="1"/>
  <c r="K48" i="3"/>
  <c r="K47" i="3" s="1"/>
  <c r="K50" i="3"/>
  <c r="K49" i="3" s="1"/>
  <c r="K52" i="3"/>
  <c r="K51" i="3" s="1"/>
  <c r="K54" i="3"/>
  <c r="K53" i="3" s="1"/>
  <c r="K56" i="3"/>
  <c r="K55" i="3" s="1"/>
  <c r="K60" i="3"/>
  <c r="K59" i="3" s="1"/>
  <c r="K62" i="3"/>
  <c r="K61" i="3" s="1"/>
  <c r="K64" i="3"/>
  <c r="K63" i="3" s="1"/>
  <c r="K66" i="3"/>
  <c r="K65" i="3" s="1"/>
  <c r="K70" i="3"/>
  <c r="K71" i="3"/>
  <c r="K73" i="3"/>
  <c r="K72" i="3" s="1"/>
  <c r="K75" i="3"/>
  <c r="K74" i="3" s="1"/>
  <c r="K79" i="3"/>
  <c r="K78" i="3" s="1"/>
  <c r="K81" i="3"/>
  <c r="K80" i="3" s="1"/>
  <c r="K83" i="3"/>
  <c r="K82" i="3" s="1"/>
  <c r="K87" i="3"/>
  <c r="K86" i="3" s="1"/>
  <c r="K89" i="3"/>
  <c r="K88" i="3" s="1"/>
  <c r="K91" i="3"/>
  <c r="K90" i="3" s="1"/>
  <c r="K93" i="3"/>
  <c r="K92" i="3" s="1"/>
  <c r="K95" i="3"/>
  <c r="K94" i="3" s="1"/>
  <c r="K97" i="3"/>
  <c r="K96" i="3" s="1"/>
  <c r="K99" i="3"/>
  <c r="K98" i="3" s="1"/>
  <c r="K101" i="3"/>
  <c r="K100" i="3" s="1"/>
  <c r="K103" i="3"/>
  <c r="K102" i="3" s="1"/>
  <c r="K105" i="3"/>
  <c r="K106" i="3"/>
  <c r="K108" i="3"/>
  <c r="K107" i="3" s="1"/>
  <c r="K110" i="3"/>
  <c r="K109" i="3" s="1"/>
  <c r="K112" i="3"/>
  <c r="K111" i="3" s="1"/>
  <c r="K114" i="3"/>
  <c r="K113" i="3" s="1"/>
  <c r="K116" i="3"/>
  <c r="K115" i="3" s="1"/>
  <c r="K118" i="3"/>
  <c r="K117" i="3" s="1"/>
  <c r="K120" i="3"/>
  <c r="K119" i="3" s="1"/>
  <c r="K124" i="3"/>
  <c r="K125" i="3"/>
  <c r="K127" i="3"/>
  <c r="K126" i="3" s="1"/>
  <c r="K129" i="3"/>
  <c r="K130" i="3"/>
  <c r="K132" i="3"/>
  <c r="K133" i="3"/>
  <c r="K135" i="3"/>
  <c r="K134" i="3" s="1"/>
  <c r="K139" i="3"/>
  <c r="K138" i="3" s="1"/>
  <c r="K141" i="3"/>
  <c r="K140" i="3" s="1"/>
  <c r="K143" i="3"/>
  <c r="K142" i="3" s="1"/>
  <c r="K145" i="3"/>
  <c r="K144" i="3" s="1"/>
  <c r="K170" i="3"/>
  <c r="K169" i="3" s="1"/>
  <c r="K149" i="3"/>
  <c r="K148" i="3" s="1"/>
  <c r="K153" i="3"/>
  <c r="K152" i="3" s="1"/>
  <c r="K159" i="3"/>
  <c r="K158" i="3" s="1"/>
  <c r="K161" i="3"/>
  <c r="K160" i="3" s="1"/>
  <c r="K163" i="3"/>
  <c r="K162" i="3" s="1"/>
  <c r="K165" i="3"/>
  <c r="K166" i="3"/>
  <c r="K168" i="3"/>
  <c r="K167" i="3" s="1"/>
  <c r="K172" i="3"/>
  <c r="K171" i="3" s="1"/>
  <c r="K174" i="3"/>
  <c r="K173" i="3" s="1"/>
  <c r="K176" i="3"/>
  <c r="K175" i="3" s="1"/>
  <c r="K178" i="3"/>
  <c r="K177" i="3" s="1"/>
  <c r="K203" i="3"/>
  <c r="K205" i="3"/>
  <c r="K184" i="3"/>
  <c r="K183" i="3" s="1"/>
  <c r="K186" i="3"/>
  <c r="K185" i="3" s="1"/>
  <c r="K188" i="3"/>
  <c r="K189" i="3"/>
  <c r="K190" i="3"/>
  <c r="K192" i="3"/>
  <c r="K193" i="3"/>
  <c r="K195" i="3"/>
  <c r="K196" i="3"/>
  <c r="K197" i="3"/>
  <c r="K198" i="3"/>
  <c r="L106" i="3"/>
  <c r="L133" i="3"/>
  <c r="L10" i="3"/>
  <c r="L11" i="3"/>
  <c r="L17" i="3"/>
  <c r="L16" i="3" s="1"/>
  <c r="L19" i="3"/>
  <c r="L20" i="3"/>
  <c r="L21" i="3"/>
  <c r="L22" i="3"/>
  <c r="L23" i="3"/>
  <c r="L28" i="3"/>
  <c r="L30" i="3"/>
  <c r="L29" i="3" s="1"/>
  <c r="L32" i="3"/>
  <c r="L31" i="3" s="1"/>
  <c r="L34" i="3"/>
  <c r="L33" i="3" s="1"/>
  <c r="L36" i="3"/>
  <c r="L35" i="3" s="1"/>
  <c r="L38" i="3"/>
  <c r="L37" i="3" s="1"/>
  <c r="L40" i="3"/>
  <c r="L39" i="3" s="1"/>
  <c r="L42" i="3"/>
  <c r="L41" i="3" s="1"/>
  <c r="L44" i="3"/>
  <c r="L43" i="3" s="1"/>
  <c r="L46" i="3"/>
  <c r="L45" i="3" s="1"/>
  <c r="L48" i="3"/>
  <c r="L47" i="3" s="1"/>
  <c r="L50" i="3"/>
  <c r="L49" i="3" s="1"/>
  <c r="L52" i="3"/>
  <c r="L51" i="3" s="1"/>
  <c r="L54" i="3"/>
  <c r="L53" i="3" s="1"/>
  <c r="L56" i="3"/>
  <c r="L55" i="3" s="1"/>
  <c r="L58" i="3"/>
  <c r="L57" i="3" s="1"/>
  <c r="L60" i="3"/>
  <c r="L59" i="3" s="1"/>
  <c r="L62" i="3"/>
  <c r="L61" i="3" s="1"/>
  <c r="L64" i="3"/>
  <c r="L63" i="3" s="1"/>
  <c r="L66" i="3"/>
  <c r="L65" i="3" s="1"/>
  <c r="L68" i="3"/>
  <c r="L67" i="3" s="1"/>
  <c r="L70" i="3"/>
  <c r="L71" i="3"/>
  <c r="L73" i="3"/>
  <c r="L72" i="3" s="1"/>
  <c r="L75" i="3"/>
  <c r="L74" i="3" s="1"/>
  <c r="L77" i="3"/>
  <c r="L76" i="3" s="1"/>
  <c r="L79" i="3"/>
  <c r="L78" i="3" s="1"/>
  <c r="L81" i="3"/>
  <c r="L80" i="3" s="1"/>
  <c r="L83" i="3"/>
  <c r="L82" i="3" s="1"/>
  <c r="L87" i="3"/>
  <c r="L86" i="3" s="1"/>
  <c r="L89" i="3"/>
  <c r="L88" i="3" s="1"/>
  <c r="L91" i="3"/>
  <c r="L90" i="3" s="1"/>
  <c r="L93" i="3"/>
  <c r="L92" i="3" s="1"/>
  <c r="L95" i="3"/>
  <c r="L94" i="3" s="1"/>
  <c r="L97" i="3"/>
  <c r="L96" i="3" s="1"/>
  <c r="L99" i="3"/>
  <c r="L98" i="3" s="1"/>
  <c r="L101" i="3"/>
  <c r="L100" i="3" s="1"/>
  <c r="L103" i="3"/>
  <c r="L102" i="3" s="1"/>
  <c r="L108" i="3"/>
  <c r="L107" i="3" s="1"/>
  <c r="L116" i="3"/>
  <c r="L115" i="3" s="1"/>
  <c r="L122" i="3"/>
  <c r="L121" i="3" s="1"/>
  <c r="L124" i="3"/>
  <c r="L125" i="3"/>
  <c r="L127" i="3"/>
  <c r="L126" i="3" s="1"/>
  <c r="L129" i="3"/>
  <c r="L130" i="3"/>
  <c r="L135" i="3"/>
  <c r="L134" i="3" s="1"/>
  <c r="L139" i="3"/>
  <c r="L138" i="3" s="1"/>
  <c r="L141" i="3"/>
  <c r="L140" i="3" s="1"/>
  <c r="L143" i="3"/>
  <c r="L142" i="3" s="1"/>
  <c r="L145" i="3"/>
  <c r="L144" i="3" s="1"/>
  <c r="L147" i="3"/>
  <c r="L146" i="3" s="1"/>
  <c r="L149" i="3"/>
  <c r="L148" i="3" s="1"/>
  <c r="L151" i="3"/>
  <c r="L150" i="3" s="1"/>
  <c r="L153" i="3"/>
  <c r="L152" i="3" s="1"/>
  <c r="L157" i="3"/>
  <c r="L156" i="3" s="1"/>
  <c r="L159" i="3"/>
  <c r="L158" i="3" s="1"/>
  <c r="L161" i="3"/>
  <c r="L160" i="3" s="1"/>
  <c r="L163" i="3"/>
  <c r="L162" i="3" s="1"/>
  <c r="L165" i="3"/>
  <c r="L166" i="3"/>
  <c r="L172" i="3"/>
  <c r="L171" i="3" s="1"/>
  <c r="L178" i="3"/>
  <c r="L177" i="3" s="1"/>
  <c r="L180" i="3"/>
  <c r="L181" i="3"/>
  <c r="L202" i="3"/>
  <c r="L203" i="3"/>
  <c r="L204" i="3"/>
  <c r="L205" i="3"/>
  <c r="L206" i="3"/>
  <c r="L184" i="3"/>
  <c r="L183" i="3" s="1"/>
  <c r="L188" i="3"/>
  <c r="L189" i="3"/>
  <c r="L190" i="3"/>
  <c r="L192" i="3"/>
  <c r="L193" i="3"/>
  <c r="M10" i="3"/>
  <c r="M11" i="3"/>
  <c r="M13" i="3"/>
  <c r="M12" i="3" s="1"/>
  <c r="M15" i="3"/>
  <c r="M14" i="3" s="1"/>
  <c r="M17" i="3"/>
  <c r="M16" i="3" s="1"/>
  <c r="M19" i="3"/>
  <c r="M20" i="3"/>
  <c r="M21" i="3"/>
  <c r="M22" i="3"/>
  <c r="M23" i="3"/>
  <c r="M28" i="3"/>
  <c r="M30" i="3"/>
  <c r="M29" i="3" s="1"/>
  <c r="M32" i="3"/>
  <c r="M31" i="3" s="1"/>
  <c r="M34" i="3"/>
  <c r="M33" i="3" s="1"/>
  <c r="M36" i="3"/>
  <c r="M35" i="3" s="1"/>
  <c r="M38" i="3"/>
  <c r="M37" i="3" s="1"/>
  <c r="M40" i="3"/>
  <c r="M39" i="3" s="1"/>
  <c r="M42" i="3"/>
  <c r="M41" i="3" s="1"/>
  <c r="M44" i="3"/>
  <c r="M43" i="3" s="1"/>
  <c r="M46" i="3"/>
  <c r="M45" i="3" s="1"/>
  <c r="M48" i="3"/>
  <c r="M47" i="3" s="1"/>
  <c r="M50" i="3"/>
  <c r="M49" i="3" s="1"/>
  <c r="M52" i="3"/>
  <c r="M51" i="3" s="1"/>
  <c r="M54" i="3"/>
  <c r="M53" i="3" s="1"/>
  <c r="M56" i="3"/>
  <c r="M55" i="3" s="1"/>
  <c r="M58" i="3"/>
  <c r="M57" i="3" s="1"/>
  <c r="M60" i="3"/>
  <c r="M59" i="3" s="1"/>
  <c r="M62" i="3"/>
  <c r="M61" i="3" s="1"/>
  <c r="M64" i="3"/>
  <c r="M63" i="3" s="1"/>
  <c r="M66" i="3"/>
  <c r="M65" i="3" s="1"/>
  <c r="M68" i="3"/>
  <c r="M67" i="3" s="1"/>
  <c r="M70" i="3"/>
  <c r="M71" i="3"/>
  <c r="M73" i="3"/>
  <c r="M72" i="3" s="1"/>
  <c r="M75" i="3"/>
  <c r="M74" i="3" s="1"/>
  <c r="M77" i="3"/>
  <c r="M76" i="3" s="1"/>
  <c r="M79" i="3"/>
  <c r="M78" i="3" s="1"/>
  <c r="M81" i="3"/>
  <c r="M80" i="3" s="1"/>
  <c r="M83" i="3"/>
  <c r="M82" i="3" s="1"/>
  <c r="M87" i="3"/>
  <c r="M86" i="3" s="1"/>
  <c r="M89" i="3"/>
  <c r="M88" i="3" s="1"/>
  <c r="M91" i="3"/>
  <c r="M90" i="3" s="1"/>
  <c r="M93" i="3"/>
  <c r="M92" i="3" s="1"/>
  <c r="M95" i="3"/>
  <c r="M94" i="3" s="1"/>
  <c r="M97" i="3"/>
  <c r="M96" i="3" s="1"/>
  <c r="M99" i="3"/>
  <c r="M98" i="3" s="1"/>
  <c r="M101" i="3"/>
  <c r="M100" i="3" s="1"/>
  <c r="M103" i="3"/>
  <c r="M102" i="3" s="1"/>
  <c r="M105" i="3"/>
  <c r="M106" i="3"/>
  <c r="M108" i="3"/>
  <c r="M107" i="3" s="1"/>
  <c r="M110" i="3"/>
  <c r="M109" i="3" s="1"/>
  <c r="M112" i="3"/>
  <c r="M111" i="3" s="1"/>
  <c r="M114" i="3"/>
  <c r="M113" i="3" s="1"/>
  <c r="M116" i="3"/>
  <c r="M115" i="3" s="1"/>
  <c r="M118" i="3"/>
  <c r="M117" i="3" s="1"/>
  <c r="M120" i="3"/>
  <c r="M119" i="3" s="1"/>
  <c r="M122" i="3"/>
  <c r="M121" i="3" s="1"/>
  <c r="M124" i="3"/>
  <c r="M125" i="3"/>
  <c r="M127" i="3"/>
  <c r="M126" i="3" s="1"/>
  <c r="M129" i="3"/>
  <c r="M130" i="3"/>
  <c r="M132" i="3"/>
  <c r="M133" i="3"/>
  <c r="M135" i="3"/>
  <c r="M134" i="3" s="1"/>
  <c r="M139" i="3"/>
  <c r="M138" i="3" s="1"/>
  <c r="M141" i="3"/>
  <c r="M140" i="3" s="1"/>
  <c r="M143" i="3"/>
  <c r="M142" i="3" s="1"/>
  <c r="M145" i="3"/>
  <c r="M144" i="3" s="1"/>
  <c r="M147" i="3"/>
  <c r="M146" i="3" s="1"/>
  <c r="M170" i="3"/>
  <c r="M169" i="3" s="1"/>
  <c r="M149" i="3"/>
  <c r="M148" i="3" s="1"/>
  <c r="M151" i="3"/>
  <c r="M150" i="3" s="1"/>
  <c r="M153" i="3"/>
  <c r="M152" i="3" s="1"/>
  <c r="M157" i="3"/>
  <c r="M156" i="3" s="1"/>
  <c r="M159" i="3"/>
  <c r="M158" i="3" s="1"/>
  <c r="M161" i="3"/>
  <c r="M160" i="3" s="1"/>
  <c r="M163" i="3"/>
  <c r="M162" i="3" s="1"/>
  <c r="M165" i="3"/>
  <c r="M166" i="3"/>
  <c r="M168" i="3"/>
  <c r="M167" i="3" s="1"/>
  <c r="M172" i="3"/>
  <c r="M171" i="3" s="1"/>
  <c r="M174" i="3"/>
  <c r="M173" i="3" s="1"/>
  <c r="M176" i="3"/>
  <c r="M175" i="3" s="1"/>
  <c r="M178" i="3"/>
  <c r="M177" i="3" s="1"/>
  <c r="M180" i="3"/>
  <c r="M181" i="3"/>
  <c r="M184" i="3"/>
  <c r="M183" i="3" s="1"/>
  <c r="M186" i="3"/>
  <c r="M185" i="3" s="1"/>
  <c r="M188" i="3"/>
  <c r="M189" i="3"/>
  <c r="M190" i="3"/>
  <c r="M192" i="3"/>
  <c r="M193" i="3"/>
  <c r="M195" i="3"/>
  <c r="M196" i="3"/>
  <c r="M197" i="3"/>
  <c r="M198" i="3"/>
  <c r="M202" i="3"/>
  <c r="M203" i="3"/>
  <c r="M204" i="3"/>
  <c r="M205" i="3"/>
  <c r="M206" i="3"/>
  <c r="Y70" i="1"/>
  <c r="Y74" i="1"/>
  <c r="Y90" i="1"/>
  <c r="Y119" i="1"/>
  <c r="BL177" i="1"/>
  <c r="BL119" i="1"/>
  <c r="BL74" i="1"/>
  <c r="AU199" i="1"/>
  <c r="X200" i="1"/>
  <c r="Y200" i="1" s="1"/>
  <c r="AD200" i="1" s="1"/>
  <c r="BB200" i="1" s="1"/>
  <c r="BK200" i="1" s="1"/>
  <c r="X201" i="1"/>
  <c r="Y201" i="1" s="1"/>
  <c r="AS201" i="1" s="1"/>
  <c r="AW201" i="1" s="1"/>
  <c r="X202" i="1"/>
  <c r="Y202" i="1" s="1"/>
  <c r="AT202" i="1" s="1"/>
  <c r="AW202" i="1" s="1"/>
  <c r="X203" i="1"/>
  <c r="Y203" i="1" s="1"/>
  <c r="AC203" i="1" s="1"/>
  <c r="X204" i="1"/>
  <c r="Y204" i="1" s="1"/>
  <c r="AD204" i="1" s="1"/>
  <c r="Q199" i="1"/>
  <c r="Q192" i="1"/>
  <c r="Q185" i="1"/>
  <c r="Q183" i="1"/>
  <c r="Q181" i="1"/>
  <c r="Q177" i="1"/>
  <c r="Q175" i="1"/>
  <c r="Q173" i="1"/>
  <c r="Q171" i="1"/>
  <c r="Q169" i="1"/>
  <c r="Q165" i="1"/>
  <c r="Q160" i="1"/>
  <c r="Q158" i="1"/>
  <c r="Q156" i="1"/>
  <c r="Q154" i="1"/>
  <c r="Q150" i="1"/>
  <c r="Q148" i="1"/>
  <c r="Q146" i="1"/>
  <c r="Q167" i="1"/>
  <c r="Q144" i="1"/>
  <c r="Q142" i="1"/>
  <c r="Q140" i="1"/>
  <c r="Q138" i="1"/>
  <c r="Q136" i="1"/>
  <c r="Q132" i="1"/>
  <c r="Q129" i="1"/>
  <c r="Q126" i="1"/>
  <c r="Q124" i="1"/>
  <c r="Q121" i="1"/>
  <c r="Q119" i="1"/>
  <c r="Q117" i="1"/>
  <c r="Q115" i="1"/>
  <c r="Q113" i="1"/>
  <c r="Q111" i="1"/>
  <c r="Q109" i="1"/>
  <c r="Q107" i="1"/>
  <c r="Q105" i="1"/>
  <c r="Q102" i="1"/>
  <c r="Q100" i="1"/>
  <c r="Q98" i="1"/>
  <c r="Q96" i="1"/>
  <c r="Q94" i="1"/>
  <c r="Q92" i="1"/>
  <c r="Q90" i="1"/>
  <c r="Q88" i="1"/>
  <c r="Q86" i="1"/>
  <c r="Q84" i="1"/>
  <c r="Q80" i="1"/>
  <c r="Q78" i="1"/>
  <c r="Q76" i="1"/>
  <c r="Q74" i="1"/>
  <c r="Q72" i="1"/>
  <c r="Q70" i="1"/>
  <c r="Q65" i="1"/>
  <c r="Q63" i="1"/>
  <c r="Q61" i="1"/>
  <c r="Q59" i="1"/>
  <c r="Q57" i="1"/>
  <c r="Q55" i="1"/>
  <c r="Q53" i="1"/>
  <c r="Q51" i="1"/>
  <c r="Q49" i="1"/>
  <c r="Q47" i="1"/>
  <c r="Q45" i="1"/>
  <c r="Q43" i="1"/>
  <c r="Q41" i="1"/>
  <c r="Q39" i="1"/>
  <c r="Q37" i="1"/>
  <c r="Q35" i="1"/>
  <c r="Q33" i="1"/>
  <c r="Q31" i="1"/>
  <c r="Q29" i="1"/>
  <c r="Q27" i="1"/>
  <c r="V31" i="1"/>
  <c r="Q14" i="1"/>
  <c r="Q12" i="1"/>
  <c r="Q7" i="1"/>
  <c r="R199" i="1"/>
  <c r="R192" i="1"/>
  <c r="R185" i="1"/>
  <c r="R183" i="1"/>
  <c r="R181" i="1"/>
  <c r="R7" i="1"/>
  <c r="R12" i="1"/>
  <c r="R14" i="1"/>
  <c r="R16" i="1"/>
  <c r="R27" i="1"/>
  <c r="R29" i="1"/>
  <c r="R31" i="1"/>
  <c r="R33" i="1"/>
  <c r="R35" i="1"/>
  <c r="R37" i="1"/>
  <c r="R39" i="1"/>
  <c r="R41" i="1"/>
  <c r="R43" i="1"/>
  <c r="R45" i="1"/>
  <c r="R47" i="1"/>
  <c r="R49" i="1"/>
  <c r="R51" i="1"/>
  <c r="R53" i="1"/>
  <c r="R55" i="1"/>
  <c r="R57" i="1"/>
  <c r="R59" i="1"/>
  <c r="R61" i="1"/>
  <c r="R63" i="1"/>
  <c r="R65" i="1"/>
  <c r="R67" i="1"/>
  <c r="R70" i="1"/>
  <c r="R72" i="1"/>
  <c r="R74" i="1"/>
  <c r="R76" i="1"/>
  <c r="R78" i="1"/>
  <c r="R80" i="1"/>
  <c r="R84" i="1"/>
  <c r="R86" i="1"/>
  <c r="R88" i="1"/>
  <c r="R90" i="1"/>
  <c r="R92" i="1"/>
  <c r="R94" i="1"/>
  <c r="R96" i="1"/>
  <c r="R98" i="1"/>
  <c r="R100" i="1"/>
  <c r="R102" i="1"/>
  <c r="R105" i="1"/>
  <c r="R107" i="1"/>
  <c r="R109" i="1"/>
  <c r="R111" i="1"/>
  <c r="R113" i="1"/>
  <c r="R115" i="1"/>
  <c r="R117" i="1"/>
  <c r="R119" i="1"/>
  <c r="R121" i="1"/>
  <c r="R124" i="1"/>
  <c r="R126" i="1"/>
  <c r="R129" i="1"/>
  <c r="R132" i="1"/>
  <c r="R136" i="1"/>
  <c r="R138" i="1"/>
  <c r="R140" i="1"/>
  <c r="R142" i="1"/>
  <c r="R144" i="1"/>
  <c r="R167" i="1"/>
  <c r="R146" i="1"/>
  <c r="R148" i="1"/>
  <c r="R150" i="1"/>
  <c r="R154" i="1"/>
  <c r="R156" i="1"/>
  <c r="R158" i="1"/>
  <c r="R160" i="1"/>
  <c r="R162" i="1"/>
  <c r="R165" i="1"/>
  <c r="R169" i="1"/>
  <c r="R171" i="1"/>
  <c r="R173" i="1"/>
  <c r="R175" i="1"/>
  <c r="R177" i="1"/>
  <c r="S199" i="1"/>
  <c r="S192" i="1"/>
  <c r="S185" i="1"/>
  <c r="S183" i="1"/>
  <c r="S181" i="1"/>
  <c r="S180" i="1" s="1"/>
  <c r="U200" i="1"/>
  <c r="V200" i="1" s="1"/>
  <c r="T200" i="1" s="1"/>
  <c r="U201" i="1"/>
  <c r="V201" i="1" s="1"/>
  <c r="U202" i="1"/>
  <c r="V202" i="1" s="1"/>
  <c r="T202" i="1" s="1"/>
  <c r="U203" i="1"/>
  <c r="V203" i="1" s="1"/>
  <c r="T203" i="1" s="1"/>
  <c r="U204" i="1"/>
  <c r="V204" i="1" s="1"/>
  <c r="T204" i="1" s="1"/>
  <c r="U183" i="1"/>
  <c r="W199" i="1"/>
  <c r="W192" i="1"/>
  <c r="W185" i="1"/>
  <c r="W183" i="1"/>
  <c r="W181" i="1"/>
  <c r="S177" i="1"/>
  <c r="S175" i="1"/>
  <c r="S173" i="1"/>
  <c r="S171" i="1"/>
  <c r="S169" i="1"/>
  <c r="S165" i="1"/>
  <c r="S162" i="1"/>
  <c r="S160" i="1"/>
  <c r="S158" i="1"/>
  <c r="S156" i="1"/>
  <c r="S154" i="1"/>
  <c r="S150" i="1"/>
  <c r="S148" i="1"/>
  <c r="S146" i="1"/>
  <c r="S167" i="1"/>
  <c r="S144" i="1"/>
  <c r="S142" i="1"/>
  <c r="S140" i="1"/>
  <c r="S138" i="1"/>
  <c r="S136" i="1"/>
  <c r="S132" i="1"/>
  <c r="S129" i="1"/>
  <c r="S126" i="1"/>
  <c r="S124" i="1"/>
  <c r="S121" i="1"/>
  <c r="S119" i="1"/>
  <c r="S117" i="1"/>
  <c r="S115" i="1"/>
  <c r="S113" i="1"/>
  <c r="S111" i="1"/>
  <c r="S109" i="1"/>
  <c r="S107" i="1"/>
  <c r="S105" i="1"/>
  <c r="S102" i="1"/>
  <c r="S100" i="1"/>
  <c r="S98" i="1"/>
  <c r="S96" i="1"/>
  <c r="S94" i="1"/>
  <c r="S92" i="1"/>
  <c r="S90" i="1"/>
  <c r="S88" i="1"/>
  <c r="S86" i="1"/>
  <c r="S84" i="1"/>
  <c r="S80" i="1"/>
  <c r="S78" i="1"/>
  <c r="S76" i="1"/>
  <c r="S74" i="1"/>
  <c r="S72" i="1"/>
  <c r="S70" i="1"/>
  <c r="S67" i="1"/>
  <c r="S65" i="1"/>
  <c r="S63" i="1"/>
  <c r="S61" i="1"/>
  <c r="S7" i="1"/>
  <c r="S12" i="1"/>
  <c r="S14" i="1"/>
  <c r="S16" i="1"/>
  <c r="S27" i="1"/>
  <c r="S29" i="1"/>
  <c r="S31" i="1"/>
  <c r="S33" i="1"/>
  <c r="S35" i="1"/>
  <c r="S37" i="1"/>
  <c r="S39" i="1"/>
  <c r="S41" i="1"/>
  <c r="S43" i="1"/>
  <c r="S45" i="1"/>
  <c r="S47" i="1"/>
  <c r="S49" i="1"/>
  <c r="S51" i="1"/>
  <c r="S53" i="1"/>
  <c r="S55" i="1"/>
  <c r="S57" i="1"/>
  <c r="S59" i="1"/>
  <c r="U141" i="1"/>
  <c r="V141" i="1" s="1"/>
  <c r="V140" i="1" s="1"/>
  <c r="U128" i="1"/>
  <c r="V128" i="1" s="1"/>
  <c r="T128" i="1" s="1"/>
  <c r="T119" i="1"/>
  <c r="T90" i="1"/>
  <c r="T74" i="1"/>
  <c r="T70" i="1"/>
  <c r="T31" i="1"/>
  <c r="T14" i="1"/>
  <c r="U177" i="1"/>
  <c r="U146" i="1"/>
  <c r="U136" i="1"/>
  <c r="U119" i="1"/>
  <c r="U96" i="1"/>
  <c r="U90" i="1"/>
  <c r="U74" i="1"/>
  <c r="U70" i="1"/>
  <c r="U39" i="1"/>
  <c r="U26" i="1"/>
  <c r="U14" i="1"/>
  <c r="V142" i="1"/>
  <c r="V119" i="1"/>
  <c r="V96" i="1"/>
  <c r="V90" i="1"/>
  <c r="V74" i="1"/>
  <c r="V70" i="1"/>
  <c r="V63" i="1"/>
  <c r="V43" i="1"/>
  <c r="V14" i="1"/>
  <c r="W173" i="1"/>
  <c r="W171" i="1"/>
  <c r="W169" i="1"/>
  <c r="W165" i="1"/>
  <c r="W160" i="1"/>
  <c r="W158" i="1"/>
  <c r="W156" i="1"/>
  <c r="W154" i="1"/>
  <c r="W150" i="1"/>
  <c r="W148" i="1"/>
  <c r="W146" i="1"/>
  <c r="W144" i="1"/>
  <c r="W142" i="1"/>
  <c r="W138" i="1"/>
  <c r="W136" i="1"/>
  <c r="W124" i="1"/>
  <c r="W121" i="1"/>
  <c r="W119" i="1"/>
  <c r="W117" i="1"/>
  <c r="W115" i="1"/>
  <c r="W113" i="1"/>
  <c r="W105" i="1"/>
  <c r="W102" i="1"/>
  <c r="W100" i="1"/>
  <c r="W98" i="1"/>
  <c r="W96" i="1"/>
  <c r="W94" i="1"/>
  <c r="W92" i="1"/>
  <c r="W90" i="1"/>
  <c r="W88" i="1"/>
  <c r="W86" i="1"/>
  <c r="W84" i="1"/>
  <c r="W80" i="1"/>
  <c r="W76" i="1"/>
  <c r="W74" i="1"/>
  <c r="W72" i="1"/>
  <c r="W70" i="1"/>
  <c r="W65" i="1"/>
  <c r="W63" i="1"/>
  <c r="W61" i="1"/>
  <c r="W55" i="1"/>
  <c r="W53" i="1"/>
  <c r="W51" i="1"/>
  <c r="W47" i="1"/>
  <c r="W45" i="1"/>
  <c r="W43" i="1"/>
  <c r="W41" i="1"/>
  <c r="W35" i="1"/>
  <c r="W33" i="1"/>
  <c r="W31" i="1"/>
  <c r="W29" i="1"/>
  <c r="W27" i="1"/>
  <c r="W16" i="1"/>
  <c r="W14" i="1"/>
  <c r="W12" i="1"/>
  <c r="W7" i="1"/>
  <c r="X144" i="1"/>
  <c r="X132" i="1"/>
  <c r="X119" i="1"/>
  <c r="X90" i="1"/>
  <c r="X74" i="1"/>
  <c r="X70" i="1"/>
  <c r="X31" i="1"/>
  <c r="X14" i="1"/>
  <c r="G44" i="2"/>
  <c r="U126" i="1"/>
  <c r="I23" i="3"/>
  <c r="G71" i="3"/>
  <c r="AQ97" i="1"/>
  <c r="AW97" i="1" s="1"/>
  <c r="AW96" i="1" s="1"/>
  <c r="AQ127" i="1"/>
  <c r="AQ126" i="1" s="1"/>
  <c r="AS190" i="1" l="1"/>
  <c r="AW190" i="1" s="1"/>
  <c r="S6" i="1"/>
  <c r="S5" i="1" s="1"/>
  <c r="W180" i="1"/>
  <c r="R180" i="1"/>
  <c r="AF6" i="1"/>
  <c r="AD180" i="1"/>
  <c r="AA180" i="1"/>
  <c r="BJ180" i="1"/>
  <c r="BF180" i="1"/>
  <c r="BD6" i="1"/>
  <c r="AO180" i="1"/>
  <c r="AJ180" i="1"/>
  <c r="AI180" i="1"/>
  <c r="AV180" i="1"/>
  <c r="AQ180" i="1"/>
  <c r="R6" i="1"/>
  <c r="R5" i="1" s="1"/>
  <c r="Q180" i="1"/>
  <c r="AF180" i="1"/>
  <c r="Z180" i="1"/>
  <c r="BJ6" i="1"/>
  <c r="BJ5" i="1" s="1"/>
  <c r="BE180" i="1"/>
  <c r="BD180" i="1"/>
  <c r="AZ180" i="1"/>
  <c r="AY180" i="1"/>
  <c r="AO6" i="1"/>
  <c r="AO5" i="1" s="1"/>
  <c r="AK180" i="1"/>
  <c r="AV6" i="1"/>
  <c r="AP180" i="1"/>
  <c r="AN6" i="1"/>
  <c r="AM6" i="1"/>
  <c r="AI6" i="1"/>
  <c r="U53" i="1"/>
  <c r="T138" i="1"/>
  <c r="T142" i="1"/>
  <c r="T49" i="1"/>
  <c r="T181" i="1"/>
  <c r="Y47" i="1"/>
  <c r="X175" i="1"/>
  <c r="V47" i="1"/>
  <c r="V115" i="1"/>
  <c r="U29" i="1"/>
  <c r="U47" i="1"/>
  <c r="U63" i="1"/>
  <c r="U107" i="1"/>
  <c r="T63" i="1"/>
  <c r="T115" i="1"/>
  <c r="X53" i="1"/>
  <c r="V53" i="1"/>
  <c r="V84" i="1"/>
  <c r="V94" i="1"/>
  <c r="V98" i="1"/>
  <c r="U49" i="1"/>
  <c r="U61" i="1"/>
  <c r="U115" i="1"/>
  <c r="T29" i="1"/>
  <c r="T47" i="1"/>
  <c r="T61" i="1"/>
  <c r="Y150" i="1"/>
  <c r="K69" i="3"/>
  <c r="J69" i="3"/>
  <c r="M69" i="3"/>
  <c r="L69" i="3"/>
  <c r="I69" i="3"/>
  <c r="G69" i="3"/>
  <c r="BK67" i="1"/>
  <c r="BM69" i="1"/>
  <c r="X43" i="1"/>
  <c r="X84" i="1"/>
  <c r="V29" i="1"/>
  <c r="V88" i="1"/>
  <c r="V160" i="1"/>
  <c r="U12" i="1"/>
  <c r="U78" i="1"/>
  <c r="U102" i="1"/>
  <c r="U111" i="1"/>
  <c r="U142" i="1"/>
  <c r="U160" i="1"/>
  <c r="T88" i="1"/>
  <c r="T132" i="1"/>
  <c r="T175" i="1"/>
  <c r="Y96" i="1"/>
  <c r="AC190" i="1"/>
  <c r="BA190" i="1" s="1"/>
  <c r="BK190" i="1" s="1"/>
  <c r="BA186" i="1"/>
  <c r="BK186" i="1" s="1"/>
  <c r="J188" i="3"/>
  <c r="F188" i="3" s="1"/>
  <c r="AE199" i="1"/>
  <c r="AS203" i="1"/>
  <c r="AW203" i="1" s="1"/>
  <c r="BB204" i="1"/>
  <c r="BK204" i="1" s="1"/>
  <c r="K206" i="3"/>
  <c r="F206" i="3" s="1"/>
  <c r="AD202" i="1"/>
  <c r="AD199" i="1" s="1"/>
  <c r="AT204" i="1"/>
  <c r="AW204" i="1" s="1"/>
  <c r="AT200" i="1"/>
  <c r="AW200" i="1" s="1"/>
  <c r="BM200" i="1" s="1"/>
  <c r="Y199" i="1"/>
  <c r="AC201" i="1"/>
  <c r="BA201" i="1" s="1"/>
  <c r="BK201" i="1" s="1"/>
  <c r="BM201" i="1" s="1"/>
  <c r="X98" i="1"/>
  <c r="X150" i="1"/>
  <c r="V35" i="1"/>
  <c r="V59" i="1"/>
  <c r="V78" i="1"/>
  <c r="V136" i="1"/>
  <c r="V150" i="1"/>
  <c r="U51" i="1"/>
  <c r="U65" i="1"/>
  <c r="U84" i="1"/>
  <c r="U94" i="1"/>
  <c r="U98" i="1"/>
  <c r="U167" i="1"/>
  <c r="U150" i="1"/>
  <c r="U175" i="1"/>
  <c r="T12" i="1"/>
  <c r="T35" i="1"/>
  <c r="T84" i="1"/>
  <c r="T98" i="1"/>
  <c r="T117" i="1"/>
  <c r="T124" i="1"/>
  <c r="T156" i="1"/>
  <c r="V185" i="1"/>
  <c r="U185" i="1"/>
  <c r="AA151" i="1"/>
  <c r="AZ151" i="1" s="1"/>
  <c r="AZ150" i="1" s="1"/>
  <c r="T141" i="1"/>
  <c r="T140" i="1" s="1"/>
  <c r="G130" i="3"/>
  <c r="G128" i="3" s="1"/>
  <c r="Z126" i="1"/>
  <c r="AB30" i="1"/>
  <c r="BA30" i="1" s="1"/>
  <c r="BA29" i="1" s="1"/>
  <c r="AS188" i="1"/>
  <c r="AW188" i="1" s="1"/>
  <c r="Y9" i="1"/>
  <c r="AS9" i="1" s="1"/>
  <c r="AW9" i="1" s="1"/>
  <c r="Y89" i="1"/>
  <c r="AR89" i="1" s="1"/>
  <c r="Y143" i="1"/>
  <c r="Y142" i="1" s="1"/>
  <c r="V126" i="1"/>
  <c r="Y50" i="1"/>
  <c r="Y49" i="1" s="1"/>
  <c r="Y125" i="1"/>
  <c r="AQ125" i="1" s="1"/>
  <c r="Y19" i="1"/>
  <c r="AQ19" i="1" s="1"/>
  <c r="AW19" i="1" s="1"/>
  <c r="AC182" i="1"/>
  <c r="BA182" i="1" s="1"/>
  <c r="BK182" i="1" s="1"/>
  <c r="BK181" i="1" s="1"/>
  <c r="X138" i="1"/>
  <c r="Y132" i="1"/>
  <c r="AA133" i="1"/>
  <c r="AA132" i="1" s="1"/>
  <c r="AQ123" i="1"/>
  <c r="X117" i="1"/>
  <c r="X115" i="1"/>
  <c r="X47" i="1"/>
  <c r="AA48" i="1"/>
  <c r="H50" i="3" s="1"/>
  <c r="F50" i="3" s="1"/>
  <c r="X49" i="1"/>
  <c r="X61" i="1"/>
  <c r="X94" i="1"/>
  <c r="X136" i="1"/>
  <c r="X160" i="1"/>
  <c r="W175" i="1"/>
  <c r="V49" i="1"/>
  <c r="V55" i="1"/>
  <c r="V61" i="1"/>
  <c r="V102" i="1"/>
  <c r="V117" i="1"/>
  <c r="V124" i="1"/>
  <c r="V156" i="1"/>
  <c r="V175" i="1"/>
  <c r="U35" i="1"/>
  <c r="U55" i="1"/>
  <c r="U117" i="1"/>
  <c r="U124" i="1"/>
  <c r="U156" i="1"/>
  <c r="U173" i="1"/>
  <c r="T53" i="1"/>
  <c r="T94" i="1"/>
  <c r="T136" i="1"/>
  <c r="T150" i="1"/>
  <c r="T160" i="1"/>
  <c r="V181" i="1"/>
  <c r="U181" i="1"/>
  <c r="Y98" i="1"/>
  <c r="Y94" i="1"/>
  <c r="AC188" i="1"/>
  <c r="BA188" i="1" s="1"/>
  <c r="BK188" i="1" s="1"/>
  <c r="AA99" i="1"/>
  <c r="H101" i="3" s="1"/>
  <c r="BL159" i="1"/>
  <c r="BL158" i="1" s="1"/>
  <c r="AW48" i="1"/>
  <c r="AW47" i="1" s="1"/>
  <c r="BA191" i="1"/>
  <c r="BK191" i="1" s="1"/>
  <c r="J193" i="3"/>
  <c r="F193" i="3" s="1"/>
  <c r="T185" i="1"/>
  <c r="BL168" i="1"/>
  <c r="BL167" i="1" s="1"/>
  <c r="U140" i="1"/>
  <c r="AZ123" i="1"/>
  <c r="BK123" i="1" s="1"/>
  <c r="AA121" i="1"/>
  <c r="V11" i="1"/>
  <c r="U10" i="1"/>
  <c r="T126" i="1"/>
  <c r="AQ133" i="1"/>
  <c r="AW133" i="1" s="1"/>
  <c r="AW132" i="1" s="1"/>
  <c r="AB185" i="1"/>
  <c r="AB180" i="1" s="1"/>
  <c r="X29" i="1"/>
  <c r="X96" i="1"/>
  <c r="X142" i="1"/>
  <c r="X173" i="1"/>
  <c r="W132" i="1"/>
  <c r="V12" i="1"/>
  <c r="V51" i="1"/>
  <c r="V65" i="1"/>
  <c r="V132" i="1"/>
  <c r="V138" i="1"/>
  <c r="V144" i="1"/>
  <c r="V173" i="1"/>
  <c r="U43" i="1"/>
  <c r="U59" i="1"/>
  <c r="U88" i="1"/>
  <c r="U109" i="1"/>
  <c r="U132" i="1"/>
  <c r="U138" i="1"/>
  <c r="U144" i="1"/>
  <c r="U169" i="1"/>
  <c r="T43" i="1"/>
  <c r="T65" i="1"/>
  <c r="T96" i="1"/>
  <c r="T144" i="1"/>
  <c r="T173" i="1"/>
  <c r="V183" i="1"/>
  <c r="T183" i="1"/>
  <c r="Q67" i="1"/>
  <c r="Q6" i="1" s="1"/>
  <c r="Q5" i="1" s="1"/>
  <c r="Q162" i="1"/>
  <c r="Y29" i="1"/>
  <c r="K202" i="3"/>
  <c r="F202" i="3" s="1"/>
  <c r="U31" i="1"/>
  <c r="BE126" i="1"/>
  <c r="BL128" i="1"/>
  <c r="BB202" i="1"/>
  <c r="BK202" i="1" s="1"/>
  <c r="BM202" i="1" s="1"/>
  <c r="BA203" i="1"/>
  <c r="BK203" i="1" s="1"/>
  <c r="J205" i="3"/>
  <c r="F205" i="3" s="1"/>
  <c r="V194" i="1"/>
  <c r="U192" i="1"/>
  <c r="V172" i="1"/>
  <c r="U171" i="1"/>
  <c r="V166" i="1"/>
  <c r="U165" i="1"/>
  <c r="V130" i="1"/>
  <c r="U129" i="1"/>
  <c r="X103" i="1"/>
  <c r="T102" i="1"/>
  <c r="V155" i="1"/>
  <c r="U154" i="1"/>
  <c r="V149" i="1"/>
  <c r="U148" i="1"/>
  <c r="X56" i="1"/>
  <c r="T55" i="1"/>
  <c r="V46" i="1"/>
  <c r="U45" i="1"/>
  <c r="V42" i="1"/>
  <c r="U41" i="1"/>
  <c r="V34" i="1"/>
  <c r="U33" i="1"/>
  <c r="V8" i="1"/>
  <c r="U7" i="1"/>
  <c r="V122" i="1"/>
  <c r="U121" i="1"/>
  <c r="V81" i="1"/>
  <c r="U80" i="1"/>
  <c r="Y36" i="1"/>
  <c r="AB36" i="1" s="1"/>
  <c r="I38" i="3" s="1"/>
  <c r="V28" i="1"/>
  <c r="U27" i="1"/>
  <c r="T147" i="1"/>
  <c r="V146" i="1"/>
  <c r="AQ137" i="1"/>
  <c r="AQ136" i="1" s="1"/>
  <c r="AA137" i="1"/>
  <c r="Y136" i="1"/>
  <c r="V169" i="1"/>
  <c r="V114" i="1"/>
  <c r="U113" i="1"/>
  <c r="V93" i="1"/>
  <c r="U92" i="1"/>
  <c r="V77" i="1"/>
  <c r="U76" i="1"/>
  <c r="W60" i="1"/>
  <c r="T59" i="1"/>
  <c r="X52" i="1"/>
  <c r="T51" i="1"/>
  <c r="V159" i="1"/>
  <c r="U158" i="1"/>
  <c r="V106" i="1"/>
  <c r="U105" i="1"/>
  <c r="V101" i="1"/>
  <c r="U100" i="1"/>
  <c r="V87" i="1"/>
  <c r="U86" i="1"/>
  <c r="V73" i="1"/>
  <c r="U72" i="1"/>
  <c r="V58" i="1"/>
  <c r="U57" i="1"/>
  <c r="V38" i="1"/>
  <c r="U37" i="1"/>
  <c r="Y63" i="1"/>
  <c r="Y31" i="1"/>
  <c r="BL108" i="1"/>
  <c r="BL107" i="1" s="1"/>
  <c r="BL125" i="1"/>
  <c r="BL124" i="1" s="1"/>
  <c r="BL99" i="1"/>
  <c r="BL98" i="1" s="1"/>
  <c r="BL85" i="1"/>
  <c r="BL84" i="1" s="1"/>
  <c r="BL50" i="1"/>
  <c r="BL49" i="1" s="1"/>
  <c r="BL184" i="1"/>
  <c r="BL183" i="1" s="1"/>
  <c r="BL139" i="1"/>
  <c r="BL138" i="1" s="1"/>
  <c r="AW128" i="1"/>
  <c r="AW95" i="1"/>
  <c r="AW94" i="1" s="1"/>
  <c r="BL157" i="1"/>
  <c r="BL156" i="1" s="1"/>
  <c r="BL147" i="1"/>
  <c r="BL146" i="1" s="1"/>
  <c r="BL112" i="1"/>
  <c r="BL111" i="1" s="1"/>
  <c r="BL103" i="1"/>
  <c r="BL89" i="1"/>
  <c r="BL88" i="1" s="1"/>
  <c r="BL79" i="1"/>
  <c r="BL78" i="1" s="1"/>
  <c r="BL54" i="1"/>
  <c r="BL53" i="1" s="1"/>
  <c r="BL20" i="1"/>
  <c r="BL16" i="1" s="1"/>
  <c r="AM199" i="1"/>
  <c r="AM180" i="1" s="1"/>
  <c r="L9" i="3"/>
  <c r="BL169" i="1"/>
  <c r="BL143" i="1"/>
  <c r="BL142" i="1" s="1"/>
  <c r="BL133" i="1"/>
  <c r="BL132" i="1" s="1"/>
  <c r="BK128" i="1"/>
  <c r="BL127" i="1"/>
  <c r="BL123" i="1"/>
  <c r="BL73" i="1"/>
  <c r="BL72" i="1" s="1"/>
  <c r="BL31" i="1"/>
  <c r="T16" i="1"/>
  <c r="BL176" i="1"/>
  <c r="BL175" i="1" s="1"/>
  <c r="BL163" i="1"/>
  <c r="BL145" i="1"/>
  <c r="BL144" i="1" s="1"/>
  <c r="BL122" i="1"/>
  <c r="BL110" i="1"/>
  <c r="BL109" i="1" s="1"/>
  <c r="BL106" i="1"/>
  <c r="BL105" i="1" s="1"/>
  <c r="BL101" i="1"/>
  <c r="BL100" i="1" s="1"/>
  <c r="BL97" i="1"/>
  <c r="BL96" i="1" s="1"/>
  <c r="BL87" i="1"/>
  <c r="BL86" i="1" s="1"/>
  <c r="BL81" i="1"/>
  <c r="BL80" i="1" s="1"/>
  <c r="BL77" i="1"/>
  <c r="BL76" i="1" s="1"/>
  <c r="BL64" i="1"/>
  <c r="BL63" i="1" s="1"/>
  <c r="BL52" i="1"/>
  <c r="BL51" i="1" s="1"/>
  <c r="BL48" i="1"/>
  <c r="BL47" i="1" s="1"/>
  <c r="AW30" i="1"/>
  <c r="AW29" i="1" s="1"/>
  <c r="BL11" i="1"/>
  <c r="BL10" i="1" s="1"/>
  <c r="AL185" i="1"/>
  <c r="Y26" i="1"/>
  <c r="AA26" i="1" s="1"/>
  <c r="AW99" i="1"/>
  <c r="AW98" i="1" s="1"/>
  <c r="BL95" i="1"/>
  <c r="BL94" i="1" s="1"/>
  <c r="BL42" i="1"/>
  <c r="BL41" i="1" s="1"/>
  <c r="BL34" i="1"/>
  <c r="BL33" i="1" s="1"/>
  <c r="AW18" i="1"/>
  <c r="AC18" i="1"/>
  <c r="BA18" i="1" s="1"/>
  <c r="BK18" i="1" s="1"/>
  <c r="AL199" i="1"/>
  <c r="K18" i="3"/>
  <c r="BI192" i="1"/>
  <c r="BI180" i="1" s="1"/>
  <c r="J189" i="3"/>
  <c r="F189" i="3" s="1"/>
  <c r="Y185" i="1"/>
  <c r="X185" i="1"/>
  <c r="X183" i="1"/>
  <c r="X181" i="1"/>
  <c r="X156" i="1"/>
  <c r="AW151" i="1"/>
  <c r="AW150" i="1" s="1"/>
  <c r="AA127" i="1"/>
  <c r="AZ127" i="1" s="1"/>
  <c r="BK127" i="1" s="1"/>
  <c r="X124" i="1"/>
  <c r="AQ96" i="1"/>
  <c r="X88" i="1"/>
  <c r="AB89" i="1"/>
  <c r="AB88" i="1" s="1"/>
  <c r="Y84" i="1"/>
  <c r="X65" i="1"/>
  <c r="X63" i="1"/>
  <c r="AR16" i="1"/>
  <c r="AB16" i="1"/>
  <c r="Z20" i="1"/>
  <c r="Z16" i="1" s="1"/>
  <c r="AP16" i="1"/>
  <c r="AW20" i="1"/>
  <c r="I19" i="3"/>
  <c r="I18" i="3" s="1"/>
  <c r="X16" i="1"/>
  <c r="X12" i="1"/>
  <c r="BL116" i="1"/>
  <c r="BL115" i="1" s="1"/>
  <c r="BL13" i="1"/>
  <c r="BL12" i="1" s="1"/>
  <c r="BL66" i="1"/>
  <c r="BL65" i="1" s="1"/>
  <c r="BH199" i="1"/>
  <c r="BH180" i="1" s="1"/>
  <c r="BL164" i="1"/>
  <c r="BL60" i="1"/>
  <c r="BL59" i="1" s="1"/>
  <c r="J194" i="3"/>
  <c r="F191" i="3"/>
  <c r="F23" i="3"/>
  <c r="K187" i="3"/>
  <c r="I194" i="3"/>
  <c r="I131" i="3"/>
  <c r="T201" i="1"/>
  <c r="T199" i="1" s="1"/>
  <c r="V199" i="1"/>
  <c r="T163" i="1"/>
  <c r="T168" i="1"/>
  <c r="V167" i="1"/>
  <c r="T110" i="1"/>
  <c r="V109" i="1"/>
  <c r="V177" i="1"/>
  <c r="X79" i="1"/>
  <c r="Y79" i="1" s="1"/>
  <c r="W78" i="1"/>
  <c r="T40" i="1"/>
  <c r="V39" i="1"/>
  <c r="V164" i="1"/>
  <c r="T164" i="1" s="1"/>
  <c r="U162" i="1"/>
  <c r="U67" i="1"/>
  <c r="T112" i="1"/>
  <c r="V111" i="1"/>
  <c r="T108" i="1"/>
  <c r="V107" i="1"/>
  <c r="X131" i="1"/>
  <c r="W129" i="1"/>
  <c r="M179" i="3"/>
  <c r="M123" i="3"/>
  <c r="J128" i="3"/>
  <c r="J104" i="3"/>
  <c r="G179" i="3"/>
  <c r="AZ97" i="1"/>
  <c r="AZ96" i="1" s="1"/>
  <c r="W140" i="1"/>
  <c r="X141" i="1"/>
  <c r="J179" i="3"/>
  <c r="J164" i="3"/>
  <c r="J123" i="3"/>
  <c r="I179" i="3"/>
  <c r="I9" i="3"/>
  <c r="H201" i="3"/>
  <c r="BI173" i="1"/>
  <c r="BL174" i="1"/>
  <c r="BL173" i="1" s="1"/>
  <c r="BI117" i="1"/>
  <c r="BI6" i="1" s="1"/>
  <c r="BL118" i="1"/>
  <c r="BL117" i="1" s="1"/>
  <c r="BH55" i="1"/>
  <c r="BL56" i="1"/>
  <c r="BL55" i="1" s="1"/>
  <c r="BH14" i="1"/>
  <c r="BL14" i="1"/>
  <c r="BH7" i="1"/>
  <c r="BL7" i="1"/>
  <c r="BG181" i="1"/>
  <c r="BL182" i="1"/>
  <c r="BL181" i="1" s="1"/>
  <c r="BG160" i="1"/>
  <c r="BL161" i="1"/>
  <c r="BL160" i="1" s="1"/>
  <c r="BG129" i="1"/>
  <c r="BL131" i="1"/>
  <c r="BG70" i="1"/>
  <c r="BL70" i="1"/>
  <c r="BG61" i="1"/>
  <c r="BL62" i="1"/>
  <c r="BL61" i="1" s="1"/>
  <c r="BG45" i="1"/>
  <c r="BL46" i="1"/>
  <c r="BL45" i="1" s="1"/>
  <c r="BG29" i="1"/>
  <c r="BL30" i="1"/>
  <c r="BL29" i="1" s="1"/>
  <c r="BF150" i="1"/>
  <c r="BL151" i="1"/>
  <c r="BL150" i="1" s="1"/>
  <c r="BF102" i="1"/>
  <c r="BL104" i="1"/>
  <c r="BE140" i="1"/>
  <c r="BL141" i="1"/>
  <c r="BL140" i="1" s="1"/>
  <c r="I104" i="3"/>
  <c r="BL192" i="1"/>
  <c r="AM177" i="1"/>
  <c r="AL7" i="1"/>
  <c r="AL6" i="1" s="1"/>
  <c r="AK16" i="1"/>
  <c r="AK6" i="1" s="1"/>
  <c r="F71" i="3"/>
  <c r="W126" i="1"/>
  <c r="X128" i="1"/>
  <c r="X126" i="1" s="1"/>
  <c r="M187" i="3"/>
  <c r="AW127" i="1"/>
  <c r="H99" i="3"/>
  <c r="U16" i="1"/>
  <c r="V26" i="1"/>
  <c r="V16" i="1" s="1"/>
  <c r="K194" i="3"/>
  <c r="BL185" i="1"/>
  <c r="X199" i="1"/>
  <c r="L179" i="3"/>
  <c r="K123" i="3"/>
  <c r="H179" i="3"/>
  <c r="G104" i="3"/>
  <c r="AN192" i="1"/>
  <c r="AN180" i="1" s="1"/>
  <c r="AS44" i="1"/>
  <c r="AC44" i="1"/>
  <c r="AQ157" i="1"/>
  <c r="AA157" i="1"/>
  <c r="AA143" i="1"/>
  <c r="AQ139" i="1"/>
  <c r="AA139" i="1"/>
  <c r="AQ104" i="1"/>
  <c r="AA104" i="1"/>
  <c r="AP176" i="1"/>
  <c r="Z176" i="1"/>
  <c r="AX186" i="1"/>
  <c r="AS186" i="1"/>
  <c r="AW186" i="1" s="1"/>
  <c r="BL204" i="1"/>
  <c r="BL172" i="1"/>
  <c r="BL171" i="1" s="1"/>
  <c r="BL166" i="1"/>
  <c r="BL165" i="1" s="1"/>
  <c r="BL155" i="1"/>
  <c r="BL154" i="1" s="1"/>
  <c r="BL149" i="1"/>
  <c r="BL148" i="1" s="1"/>
  <c r="BL137" i="1"/>
  <c r="BL136" i="1" s="1"/>
  <c r="BL130" i="1"/>
  <c r="BL114" i="1"/>
  <c r="BL113" i="1" s="1"/>
  <c r="BL93" i="1"/>
  <c r="BL92" i="1" s="1"/>
  <c r="BL58" i="1"/>
  <c r="BL57" i="1" s="1"/>
  <c r="BL44" i="1"/>
  <c r="BL43" i="1" s="1"/>
  <c r="BL40" i="1"/>
  <c r="BL39" i="1" s="1"/>
  <c r="BL38" i="1"/>
  <c r="BL37" i="1" s="1"/>
  <c r="BL36" i="1"/>
  <c r="BL35" i="1" s="1"/>
  <c r="BL28" i="1"/>
  <c r="BL27" i="1" s="1"/>
  <c r="BG199" i="1"/>
  <c r="AA95" i="1"/>
  <c r="M201" i="3"/>
  <c r="M131" i="3"/>
  <c r="M128" i="3"/>
  <c r="L128" i="3"/>
  <c r="K131" i="3"/>
  <c r="K128" i="3"/>
  <c r="K104" i="3"/>
  <c r="H187" i="3"/>
  <c r="H131" i="3"/>
  <c r="G131" i="3"/>
  <c r="BH177" i="1"/>
  <c r="BG185" i="1"/>
  <c r="BG7" i="1"/>
  <c r="BF16" i="1"/>
  <c r="AJ16" i="1"/>
  <c r="AJ6" i="1" s="1"/>
  <c r="AJ5" i="1" s="1"/>
  <c r="H125" i="3"/>
  <c r="X164" i="1"/>
  <c r="Y164" i="1" s="1"/>
  <c r="X163" i="1"/>
  <c r="Y163" i="1" s="1"/>
  <c r="AU196" i="1"/>
  <c r="AW196" i="1" s="1"/>
  <c r="AE196" i="1"/>
  <c r="AE193" i="1"/>
  <c r="AU193" i="1"/>
  <c r="AE174" i="1"/>
  <c r="AU174" i="1"/>
  <c r="AU118" i="1"/>
  <c r="AE118" i="1"/>
  <c r="AU116" i="1"/>
  <c r="AE116" i="1"/>
  <c r="AD145" i="1"/>
  <c r="AT145" i="1"/>
  <c r="AT66" i="1"/>
  <c r="AD66" i="1"/>
  <c r="AS161" i="1"/>
  <c r="AC161" i="1"/>
  <c r="AS85" i="1"/>
  <c r="AS62" i="1"/>
  <c r="AC62" i="1"/>
  <c r="AS54" i="1"/>
  <c r="AC54" i="1"/>
  <c r="I187" i="3"/>
  <c r="U199" i="1"/>
  <c r="M164" i="3"/>
  <c r="M104" i="3"/>
  <c r="L187" i="3"/>
  <c r="L164" i="3"/>
  <c r="L123" i="3"/>
  <c r="K164" i="3"/>
  <c r="I128" i="3"/>
  <c r="H194" i="3"/>
  <c r="G164" i="3"/>
  <c r="G123" i="3"/>
  <c r="AE195" i="1"/>
  <c r="AU195" i="1"/>
  <c r="AW195" i="1" s="1"/>
  <c r="AE184" i="1"/>
  <c r="AU184" i="1"/>
  <c r="AU13" i="1"/>
  <c r="AE13" i="1"/>
  <c r="M194" i="3"/>
  <c r="M18" i="3"/>
  <c r="G201" i="3"/>
  <c r="G187" i="3"/>
  <c r="AX191" i="1"/>
  <c r="AS191" i="1"/>
  <c r="AW191" i="1" s="1"/>
  <c r="AX187" i="1"/>
  <c r="AS187" i="1"/>
  <c r="BG16" i="1"/>
  <c r="M9" i="3"/>
  <c r="H9" i="3"/>
  <c r="G9" i="3"/>
  <c r="I201" i="3"/>
  <c r="L18" i="3"/>
  <c r="G194" i="3"/>
  <c r="BM190" i="1" l="1"/>
  <c r="M8" i="3"/>
  <c r="AK5" i="1"/>
  <c r="AV5" i="1"/>
  <c r="AF5" i="1"/>
  <c r="U6" i="1"/>
  <c r="U180" i="1"/>
  <c r="BH6" i="1"/>
  <c r="BH5" i="1" s="1"/>
  <c r="BI5" i="1"/>
  <c r="J192" i="3"/>
  <c r="F192" i="3" s="1"/>
  <c r="AI5" i="1"/>
  <c r="BD5" i="1"/>
  <c r="AL180" i="1"/>
  <c r="AL5" i="1" s="1"/>
  <c r="BM188" i="1"/>
  <c r="BG6" i="1"/>
  <c r="AM5" i="1"/>
  <c r="BE6" i="1"/>
  <c r="BE5" i="1" s="1"/>
  <c r="BF6" i="1"/>
  <c r="BF5" i="1" s="1"/>
  <c r="BG180" i="1"/>
  <c r="AN5" i="1"/>
  <c r="AS50" i="1"/>
  <c r="AW50" i="1" s="1"/>
  <c r="BK30" i="1"/>
  <c r="BK29" i="1" s="1"/>
  <c r="AC50" i="1"/>
  <c r="BA50" i="1" s="1"/>
  <c r="T162" i="1"/>
  <c r="J184" i="3"/>
  <c r="J183" i="3" s="1"/>
  <c r="F183" i="3" s="1"/>
  <c r="J203" i="3"/>
  <c r="F203" i="3" s="1"/>
  <c r="AA19" i="1"/>
  <c r="AA16" i="1" s="1"/>
  <c r="BK151" i="1"/>
  <c r="BK150" i="1" s="1"/>
  <c r="BM67" i="1"/>
  <c r="AS199" i="1"/>
  <c r="BM203" i="1"/>
  <c r="AA125" i="1"/>
  <c r="AZ125" i="1" s="1"/>
  <c r="Y124" i="1"/>
  <c r="AW199" i="1"/>
  <c r="AT199" i="1"/>
  <c r="AT180" i="1" s="1"/>
  <c r="Y88" i="1"/>
  <c r="AZ133" i="1"/>
  <c r="AZ132" i="1" s="1"/>
  <c r="AQ124" i="1"/>
  <c r="AW125" i="1"/>
  <c r="AW124" i="1" s="1"/>
  <c r="BM204" i="1"/>
  <c r="N206" i="3" s="1"/>
  <c r="AC199" i="1"/>
  <c r="K204" i="3"/>
  <c r="F204" i="3" s="1"/>
  <c r="BA199" i="1"/>
  <c r="F130" i="3"/>
  <c r="AQ143" i="1"/>
  <c r="AQ142" i="1" s="1"/>
  <c r="AC9" i="1"/>
  <c r="J11" i="3" s="1"/>
  <c r="F11" i="3" s="1"/>
  <c r="I32" i="3"/>
  <c r="I31" i="3" s="1"/>
  <c r="F31" i="3" s="1"/>
  <c r="AA150" i="1"/>
  <c r="AW137" i="1"/>
  <c r="AW136" i="1" s="1"/>
  <c r="AB29" i="1"/>
  <c r="H153" i="3"/>
  <c r="H152" i="3" s="1"/>
  <c r="F152" i="3" s="1"/>
  <c r="AC185" i="1"/>
  <c r="J190" i="3"/>
  <c r="F190" i="3" s="1"/>
  <c r="H100" i="3"/>
  <c r="F100" i="3" s="1"/>
  <c r="F101" i="3"/>
  <c r="AR88" i="1"/>
  <c r="AW89" i="1"/>
  <c r="AW88" i="1" s="1"/>
  <c r="X140" i="1"/>
  <c r="Y141" i="1"/>
  <c r="H49" i="3"/>
  <c r="F49" i="3" s="1"/>
  <c r="BA181" i="1"/>
  <c r="AC181" i="1"/>
  <c r="Y181" i="1"/>
  <c r="AS182" i="1"/>
  <c r="AX182" i="1"/>
  <c r="BK185" i="1"/>
  <c r="H135" i="3"/>
  <c r="F135" i="3" s="1"/>
  <c r="AW123" i="1"/>
  <c r="BM123" i="1" s="1"/>
  <c r="N125" i="3" s="1"/>
  <c r="AQ121" i="1"/>
  <c r="AZ48" i="1"/>
  <c r="AA47" i="1"/>
  <c r="AZ99" i="1"/>
  <c r="AA98" i="1"/>
  <c r="AZ121" i="1"/>
  <c r="BL162" i="1"/>
  <c r="Y35" i="1"/>
  <c r="BA185" i="1"/>
  <c r="M182" i="3"/>
  <c r="M7" i="3" s="1"/>
  <c r="BL126" i="1"/>
  <c r="G182" i="3"/>
  <c r="I182" i="3"/>
  <c r="H182" i="3"/>
  <c r="BL121" i="1"/>
  <c r="BM128" i="1"/>
  <c r="AA64" i="1"/>
  <c r="AA63" i="1" s="1"/>
  <c r="H129" i="3"/>
  <c r="H128" i="3" s="1"/>
  <c r="F128" i="3" s="1"/>
  <c r="AR36" i="1"/>
  <c r="AR35" i="1" s="1"/>
  <c r="T11" i="1"/>
  <c r="V10" i="1"/>
  <c r="AA126" i="1"/>
  <c r="AZ126" i="1"/>
  <c r="AQ132" i="1"/>
  <c r="AW126" i="1"/>
  <c r="BK126" i="1"/>
  <c r="BB199" i="1"/>
  <c r="BB180" i="1" s="1"/>
  <c r="AQ64" i="1"/>
  <c r="T38" i="1"/>
  <c r="V37" i="1"/>
  <c r="T58" i="1"/>
  <c r="V57" i="1"/>
  <c r="T73" i="1"/>
  <c r="V72" i="1"/>
  <c r="T87" i="1"/>
  <c r="V86" i="1"/>
  <c r="T101" i="1"/>
  <c r="V100" i="1"/>
  <c r="T106" i="1"/>
  <c r="V105" i="1"/>
  <c r="T159" i="1"/>
  <c r="V158" i="1"/>
  <c r="Y52" i="1"/>
  <c r="X51" i="1"/>
  <c r="X60" i="1"/>
  <c r="W59" i="1"/>
  <c r="T77" i="1"/>
  <c r="V76" i="1"/>
  <c r="T93" i="1"/>
  <c r="V92" i="1"/>
  <c r="T114" i="1"/>
  <c r="V113" i="1"/>
  <c r="T169" i="1"/>
  <c r="AZ137" i="1"/>
  <c r="H139" i="3"/>
  <c r="AA136" i="1"/>
  <c r="BA36" i="1"/>
  <c r="AB35" i="1"/>
  <c r="T8" i="1"/>
  <c r="V7" i="1"/>
  <c r="T34" i="1"/>
  <c r="V33" i="1"/>
  <c r="T42" i="1"/>
  <c r="V41" i="1"/>
  <c r="T46" i="1"/>
  <c r="V45" i="1"/>
  <c r="Y56" i="1"/>
  <c r="X55" i="1"/>
  <c r="T149" i="1"/>
  <c r="V148" i="1"/>
  <c r="T155" i="1"/>
  <c r="V154" i="1"/>
  <c r="X147" i="1"/>
  <c r="Y147" i="1" s="1"/>
  <c r="T146" i="1"/>
  <c r="T28" i="1"/>
  <c r="V27" i="1"/>
  <c r="T81" i="1"/>
  <c r="V80" i="1"/>
  <c r="T122" i="1"/>
  <c r="V121" i="1"/>
  <c r="Y103" i="1"/>
  <c r="X102" i="1"/>
  <c r="T130" i="1"/>
  <c r="V129" i="1"/>
  <c r="T166" i="1"/>
  <c r="V165" i="1"/>
  <c r="T172" i="1"/>
  <c r="V171" i="1"/>
  <c r="T194" i="1"/>
  <c r="V192" i="1"/>
  <c r="V180" i="1" s="1"/>
  <c r="J20" i="3"/>
  <c r="J18" i="3" s="1"/>
  <c r="BM18" i="1"/>
  <c r="BL102" i="1"/>
  <c r="AC16" i="1"/>
  <c r="BA16" i="1"/>
  <c r="AZ26" i="1"/>
  <c r="BK26" i="1" s="1"/>
  <c r="H28" i="3"/>
  <c r="F28" i="3" s="1"/>
  <c r="N192" i="3"/>
  <c r="F19" i="3"/>
  <c r="Y16" i="1"/>
  <c r="AQ26" i="1"/>
  <c r="BA89" i="1"/>
  <c r="I91" i="3"/>
  <c r="AC85" i="1"/>
  <c r="J87" i="3" s="1"/>
  <c r="I37" i="3"/>
  <c r="F37" i="3" s="1"/>
  <c r="F38" i="3"/>
  <c r="G22" i="3"/>
  <c r="AY20" i="1"/>
  <c r="AZ19" i="1"/>
  <c r="H21" i="3"/>
  <c r="BK97" i="1"/>
  <c r="BM97" i="1" s="1"/>
  <c r="V162" i="1"/>
  <c r="Y131" i="1"/>
  <c r="T107" i="1"/>
  <c r="T111" i="1"/>
  <c r="V67" i="1"/>
  <c r="T39" i="1"/>
  <c r="X78" i="1"/>
  <c r="T177" i="1"/>
  <c r="T109" i="1"/>
  <c r="T167" i="1"/>
  <c r="AX185" i="1"/>
  <c r="BM191" i="1"/>
  <c r="N193" i="3" s="1"/>
  <c r="BM127" i="1"/>
  <c r="BL129" i="1"/>
  <c r="BM186" i="1"/>
  <c r="N188" i="3" s="1"/>
  <c r="AA31" i="1"/>
  <c r="H34" i="3"/>
  <c r="AZ95" i="1"/>
  <c r="H97" i="3"/>
  <c r="AA94" i="1"/>
  <c r="AP175" i="1"/>
  <c r="AW176" i="1"/>
  <c r="AQ102" i="1"/>
  <c r="AW104" i="1"/>
  <c r="AQ138" i="1"/>
  <c r="AW139" i="1"/>
  <c r="AQ156" i="1"/>
  <c r="AW157" i="1"/>
  <c r="BA44" i="1"/>
  <c r="J46" i="3"/>
  <c r="AC43" i="1"/>
  <c r="BL199" i="1"/>
  <c r="BL180" i="1" s="1"/>
  <c r="H127" i="3"/>
  <c r="AY176" i="1"/>
  <c r="G178" i="3"/>
  <c r="Z175" i="1"/>
  <c r="AZ104" i="1"/>
  <c r="AA102" i="1"/>
  <c r="H106" i="3"/>
  <c r="AZ139" i="1"/>
  <c r="H141" i="3"/>
  <c r="AA138" i="1"/>
  <c r="AZ143" i="1"/>
  <c r="H145" i="3"/>
  <c r="AA142" i="1"/>
  <c r="AZ157" i="1"/>
  <c r="H159" i="3"/>
  <c r="AA156" i="1"/>
  <c r="AS43" i="1"/>
  <c r="AW44" i="1"/>
  <c r="H98" i="3"/>
  <c r="F98" i="3" s="1"/>
  <c r="F99" i="3"/>
  <c r="N204" i="3"/>
  <c r="N202" i="3"/>
  <c r="N23" i="3"/>
  <c r="N19" i="3"/>
  <c r="AW187" i="1"/>
  <c r="AS185" i="1"/>
  <c r="K77" i="3"/>
  <c r="AD74" i="1"/>
  <c r="AT119" i="1"/>
  <c r="AU12" i="1"/>
  <c r="AW13" i="1"/>
  <c r="BC184" i="1"/>
  <c r="AE183" i="1"/>
  <c r="L186" i="3"/>
  <c r="BC195" i="1"/>
  <c r="BK195" i="1" s="1"/>
  <c r="BM195" i="1" s="1"/>
  <c r="L197" i="3"/>
  <c r="F197" i="3" s="1"/>
  <c r="AC49" i="1"/>
  <c r="BA54" i="1"/>
  <c r="AC53" i="1"/>
  <c r="J56" i="3"/>
  <c r="BA62" i="1"/>
  <c r="J64" i="3"/>
  <c r="AC61" i="1"/>
  <c r="J73" i="3"/>
  <c r="AC70" i="1"/>
  <c r="AC90" i="1"/>
  <c r="J93" i="3"/>
  <c r="BA161" i="1"/>
  <c r="AC160" i="1"/>
  <c r="J163" i="3"/>
  <c r="AD7" i="1"/>
  <c r="AD14" i="1"/>
  <c r="K17" i="3"/>
  <c r="BB66" i="1"/>
  <c r="K68" i="3"/>
  <c r="AD65" i="1"/>
  <c r="AT144" i="1"/>
  <c r="AW145" i="1"/>
  <c r="BC116" i="1"/>
  <c r="L118" i="3"/>
  <c r="AE115" i="1"/>
  <c r="BC118" i="1"/>
  <c r="AE117" i="1"/>
  <c r="L120" i="3"/>
  <c r="AU173" i="1"/>
  <c r="AW174" i="1"/>
  <c r="AW193" i="1"/>
  <c r="BC196" i="1"/>
  <c r="BK196" i="1" s="1"/>
  <c r="BM196" i="1" s="1"/>
  <c r="L198" i="3"/>
  <c r="F198" i="3" s="1"/>
  <c r="BK199" i="1"/>
  <c r="W162" i="1"/>
  <c r="N203" i="3"/>
  <c r="AR185" i="1"/>
  <c r="AR180" i="1" s="1"/>
  <c r="AT74" i="1"/>
  <c r="K122" i="3"/>
  <c r="AD119" i="1"/>
  <c r="K180" i="3"/>
  <c r="BC13" i="1"/>
  <c r="L15" i="3"/>
  <c r="AE12" i="1"/>
  <c r="AU183" i="1"/>
  <c r="AW184" i="1"/>
  <c r="AS53" i="1"/>
  <c r="AW54" i="1"/>
  <c r="AS61" i="1"/>
  <c r="AW62" i="1"/>
  <c r="AS70" i="1"/>
  <c r="AS84" i="1"/>
  <c r="AW85" i="1"/>
  <c r="AS90" i="1"/>
  <c r="AS160" i="1"/>
  <c r="AW161" i="1"/>
  <c r="AT7" i="1"/>
  <c r="AT14" i="1"/>
  <c r="AT65" i="1"/>
  <c r="AW66" i="1"/>
  <c r="BB145" i="1"/>
  <c r="AD144" i="1"/>
  <c r="K147" i="3"/>
  <c r="AU115" i="1"/>
  <c r="AW116" i="1"/>
  <c r="AU117" i="1"/>
  <c r="AW118" i="1"/>
  <c r="BC174" i="1"/>
  <c r="L176" i="3"/>
  <c r="AE173" i="1"/>
  <c r="BC193" i="1"/>
  <c r="BK193" i="1" s="1"/>
  <c r="L195" i="3"/>
  <c r="X162" i="1"/>
  <c r="AB164" i="1"/>
  <c r="AR164" i="1"/>
  <c r="H123" i="3"/>
  <c r="F125" i="3"/>
  <c r="N71" i="3"/>
  <c r="AS49" i="1" l="1"/>
  <c r="N205" i="3"/>
  <c r="N201" i="3" s="1"/>
  <c r="AX181" i="1"/>
  <c r="AX180" i="1" s="1"/>
  <c r="AX5" i="1" s="1"/>
  <c r="B12" i="2"/>
  <c r="BA180" i="1"/>
  <c r="J201" i="3"/>
  <c r="V6" i="1"/>
  <c r="V5" i="1" s="1"/>
  <c r="AC180" i="1"/>
  <c r="U5" i="1"/>
  <c r="BL6" i="1"/>
  <c r="BL5" i="1" s="1"/>
  <c r="N190" i="3"/>
  <c r="BG5" i="1"/>
  <c r="BK133" i="1"/>
  <c r="BK132" i="1" s="1"/>
  <c r="BM30" i="1"/>
  <c r="BM29" i="1" s="1"/>
  <c r="F184" i="3"/>
  <c r="BM151" i="1"/>
  <c r="J52" i="3"/>
  <c r="J51" i="3" s="1"/>
  <c r="F51" i="3" s="1"/>
  <c r="BC199" i="1"/>
  <c r="G36" i="2"/>
  <c r="I36" i="2"/>
  <c r="G33" i="2"/>
  <c r="I33" i="2"/>
  <c r="G34" i="2"/>
  <c r="I34" i="2"/>
  <c r="G35" i="2"/>
  <c r="I35" i="2"/>
  <c r="G32" i="2"/>
  <c r="I32" i="2"/>
  <c r="G31" i="2"/>
  <c r="I31" i="2"/>
  <c r="N130" i="3"/>
  <c r="L201" i="3"/>
  <c r="AA124" i="1"/>
  <c r="BA9" i="1"/>
  <c r="BK9" i="1" s="1"/>
  <c r="BM9" i="1" s="1"/>
  <c r="N20" i="3"/>
  <c r="AW143" i="1"/>
  <c r="AW142" i="1" s="1"/>
  <c r="F32" i="3"/>
  <c r="J187" i="3"/>
  <c r="F187" i="3" s="1"/>
  <c r="K201" i="3"/>
  <c r="K182" i="3" s="1"/>
  <c r="F153" i="3"/>
  <c r="AC84" i="1"/>
  <c r="BM126" i="1"/>
  <c r="AP141" i="1"/>
  <c r="Y140" i="1"/>
  <c r="Z141" i="1"/>
  <c r="H134" i="3"/>
  <c r="F134" i="3" s="1"/>
  <c r="AW182" i="1"/>
  <c r="AS181" i="1"/>
  <c r="AS180" i="1" s="1"/>
  <c r="BK48" i="1"/>
  <c r="AZ47" i="1"/>
  <c r="AZ64" i="1"/>
  <c r="BK64" i="1" s="1"/>
  <c r="BK99" i="1"/>
  <c r="AZ98" i="1"/>
  <c r="H66" i="3"/>
  <c r="H65" i="3" s="1"/>
  <c r="F65" i="3" s="1"/>
  <c r="AW36" i="1"/>
  <c r="AW35" i="1" s="1"/>
  <c r="F129" i="3"/>
  <c r="X11" i="1"/>
  <c r="T10" i="1"/>
  <c r="X194" i="1"/>
  <c r="T192" i="1"/>
  <c r="T180" i="1" s="1"/>
  <c r="X172" i="1"/>
  <c r="T171" i="1"/>
  <c r="X166" i="1"/>
  <c r="T165" i="1"/>
  <c r="X130" i="1"/>
  <c r="T129" i="1"/>
  <c r="Y102" i="1"/>
  <c r="AE103" i="1"/>
  <c r="AU103" i="1"/>
  <c r="X122" i="1"/>
  <c r="T121" i="1"/>
  <c r="X81" i="1"/>
  <c r="Y81" i="1" s="1"/>
  <c r="T80" i="1"/>
  <c r="X28" i="1"/>
  <c r="T27" i="1"/>
  <c r="X146" i="1"/>
  <c r="AZ136" i="1"/>
  <c r="BK137" i="1"/>
  <c r="X169" i="1"/>
  <c r="X114" i="1"/>
  <c r="T113" i="1"/>
  <c r="X93" i="1"/>
  <c r="Y93" i="1" s="1"/>
  <c r="T92" i="1"/>
  <c r="X77" i="1"/>
  <c r="T76" i="1"/>
  <c r="Y60" i="1"/>
  <c r="X59" i="1"/>
  <c r="Y51" i="1"/>
  <c r="AC52" i="1"/>
  <c r="AS52" i="1"/>
  <c r="X159" i="1"/>
  <c r="T158" i="1"/>
  <c r="X106" i="1"/>
  <c r="Y106" i="1" s="1"/>
  <c r="T105" i="1"/>
  <c r="X101" i="1"/>
  <c r="T100" i="1"/>
  <c r="X87" i="1"/>
  <c r="T86" i="1"/>
  <c r="X73" i="1"/>
  <c r="T72" i="1"/>
  <c r="X58" i="1"/>
  <c r="T57" i="1"/>
  <c r="T37" i="1"/>
  <c r="AQ31" i="1"/>
  <c r="AW31" i="1"/>
  <c r="N129" i="3"/>
  <c r="BA85" i="1"/>
  <c r="BK85" i="1" s="1"/>
  <c r="BK84" i="1" s="1"/>
  <c r="X155" i="1"/>
  <c r="T154" i="1"/>
  <c r="X149" i="1"/>
  <c r="T148" i="1"/>
  <c r="Y55" i="1"/>
  <c r="AT56" i="1"/>
  <c r="AD56" i="1"/>
  <c r="X46" i="1"/>
  <c r="Y46" i="1" s="1"/>
  <c r="T45" i="1"/>
  <c r="X42" i="1"/>
  <c r="Y42" i="1" s="1"/>
  <c r="T41" i="1"/>
  <c r="X34" i="1"/>
  <c r="T33" i="1"/>
  <c r="X8" i="1"/>
  <c r="T7" i="1"/>
  <c r="T6" i="1" s="1"/>
  <c r="T5" i="1" s="1"/>
  <c r="BA35" i="1"/>
  <c r="BK36" i="1"/>
  <c r="H138" i="3"/>
  <c r="F138" i="3" s="1"/>
  <c r="F139" i="3"/>
  <c r="AQ63" i="1"/>
  <c r="AW64" i="1"/>
  <c r="AW63" i="1" s="1"/>
  <c r="BK96" i="1"/>
  <c r="F20" i="3"/>
  <c r="BM199" i="1"/>
  <c r="AW26" i="1"/>
  <c r="AQ16" i="1"/>
  <c r="I90" i="3"/>
  <c r="F90" i="3" s="1"/>
  <c r="F91" i="3"/>
  <c r="BA88" i="1"/>
  <c r="BK89" i="1"/>
  <c r="AY16" i="1"/>
  <c r="BK20" i="1"/>
  <c r="BM20" i="1" s="1"/>
  <c r="F22" i="3"/>
  <c r="G18" i="3"/>
  <c r="H18" i="3"/>
  <c r="F21" i="3"/>
  <c r="BK19" i="1"/>
  <c r="AZ16" i="1"/>
  <c r="G30" i="2"/>
  <c r="X168" i="1"/>
  <c r="W167" i="1"/>
  <c r="X110" i="1"/>
  <c r="W109" i="1"/>
  <c r="W177" i="1"/>
  <c r="Y78" i="1"/>
  <c r="AS79" i="1"/>
  <c r="AC79" i="1"/>
  <c r="X40" i="1"/>
  <c r="W39" i="1"/>
  <c r="T67" i="1"/>
  <c r="X112" i="1"/>
  <c r="W111" i="1"/>
  <c r="X108" i="1"/>
  <c r="W107" i="1"/>
  <c r="AS131" i="1"/>
  <c r="AC131" i="1"/>
  <c r="AW43" i="1"/>
  <c r="BK157" i="1"/>
  <c r="BK156" i="1" s="1"/>
  <c r="AZ156" i="1"/>
  <c r="H144" i="3"/>
  <c r="F144" i="3" s="1"/>
  <c r="F145" i="3"/>
  <c r="BK139" i="1"/>
  <c r="BK138" i="1" s="1"/>
  <c r="AZ138" i="1"/>
  <c r="BK176" i="1"/>
  <c r="BK175" i="1" s="1"/>
  <c r="AY175" i="1"/>
  <c r="AZ124" i="1"/>
  <c r="BK125" i="1"/>
  <c r="N99" i="3"/>
  <c r="N98" i="3" s="1"/>
  <c r="BM96" i="1"/>
  <c r="BA43" i="1"/>
  <c r="BK44" i="1"/>
  <c r="BK43" i="1" s="1"/>
  <c r="H96" i="3"/>
  <c r="F96" i="3" s="1"/>
  <c r="F97" i="3"/>
  <c r="H33" i="3"/>
  <c r="F34" i="3"/>
  <c r="AZ31" i="1"/>
  <c r="H158" i="3"/>
  <c r="F158" i="3" s="1"/>
  <c r="F159" i="3"/>
  <c r="BK143" i="1"/>
  <c r="BK142" i="1" s="1"/>
  <c r="AZ142" i="1"/>
  <c r="H140" i="3"/>
  <c r="F140" i="3" s="1"/>
  <c r="F141" i="3"/>
  <c r="H104" i="3"/>
  <c r="F106" i="3"/>
  <c r="BK104" i="1"/>
  <c r="BM104" i="1" s="1"/>
  <c r="AZ102" i="1"/>
  <c r="G177" i="3"/>
  <c r="F178" i="3"/>
  <c r="H126" i="3"/>
  <c r="F126" i="3" s="1"/>
  <c r="F127" i="3"/>
  <c r="J45" i="3"/>
  <c r="F45" i="3" s="1"/>
  <c r="F46" i="3"/>
  <c r="AW156" i="1"/>
  <c r="AW138" i="1"/>
  <c r="AW175" i="1"/>
  <c r="AZ94" i="1"/>
  <c r="BK95" i="1"/>
  <c r="N197" i="3"/>
  <c r="AR162" i="1"/>
  <c r="AW164" i="1"/>
  <c r="F195" i="3"/>
  <c r="F176" i="3"/>
  <c r="L175" i="3"/>
  <c r="F175" i="3" s="1"/>
  <c r="AW117" i="1"/>
  <c r="AW115" i="1"/>
  <c r="AW65" i="1"/>
  <c r="AW14" i="1"/>
  <c r="AW160" i="1"/>
  <c r="L14" i="3"/>
  <c r="F14" i="3" s="1"/>
  <c r="F15" i="3"/>
  <c r="F122" i="3"/>
  <c r="K121" i="3"/>
  <c r="F121" i="3" s="1"/>
  <c r="AW74" i="1"/>
  <c r="N198" i="3"/>
  <c r="BM193" i="1"/>
  <c r="BC115" i="1"/>
  <c r="BK116" i="1"/>
  <c r="BK115" i="1" s="1"/>
  <c r="K67" i="3"/>
  <c r="F67" i="3" s="1"/>
  <c r="F68" i="3"/>
  <c r="K9" i="3"/>
  <c r="BB7" i="1"/>
  <c r="J162" i="3"/>
  <c r="F162" i="3" s="1"/>
  <c r="F163" i="3"/>
  <c r="BA160" i="1"/>
  <c r="BK161" i="1"/>
  <c r="BK160" i="1" s="1"/>
  <c r="F93" i="3"/>
  <c r="J92" i="3"/>
  <c r="F92" i="3" s="1"/>
  <c r="BA90" i="1"/>
  <c r="BK90" i="1"/>
  <c r="F87" i="3"/>
  <c r="J86" i="3"/>
  <c r="F86" i="3" s="1"/>
  <c r="F73" i="3"/>
  <c r="J72" i="3"/>
  <c r="F72" i="3" s="1"/>
  <c r="BA61" i="1"/>
  <c r="BK62" i="1"/>
  <c r="BK61" i="1" s="1"/>
  <c r="J55" i="3"/>
  <c r="F55" i="3" s="1"/>
  <c r="F56" i="3"/>
  <c r="BA53" i="1"/>
  <c r="BK54" i="1"/>
  <c r="BK53" i="1" s="1"/>
  <c r="BA49" i="1"/>
  <c r="BK50" i="1"/>
  <c r="BK49" i="1" s="1"/>
  <c r="AW12" i="1"/>
  <c r="AW119" i="1"/>
  <c r="K76" i="3"/>
  <c r="F76" i="3" s="1"/>
  <c r="F77" i="3"/>
  <c r="AB162" i="1"/>
  <c r="I166" i="3"/>
  <c r="BA164" i="1"/>
  <c r="Y162" i="1"/>
  <c r="AA163" i="1"/>
  <c r="AQ163" i="1"/>
  <c r="BC173" i="1"/>
  <c r="BK174" i="1"/>
  <c r="BK173" i="1" s="1"/>
  <c r="K146" i="3"/>
  <c r="F146" i="3" s="1"/>
  <c r="F147" i="3"/>
  <c r="BB144" i="1"/>
  <c r="BK145" i="1"/>
  <c r="BK144" i="1" s="1"/>
  <c r="AW90" i="1"/>
  <c r="AW84" i="1"/>
  <c r="AW70" i="1"/>
  <c r="AW61" i="1"/>
  <c r="AW53" i="1"/>
  <c r="AW49" i="1"/>
  <c r="AW183" i="1"/>
  <c r="BC12" i="1"/>
  <c r="BK13" i="1"/>
  <c r="BK12" i="1" s="1"/>
  <c r="F180" i="3"/>
  <c r="BB119" i="1"/>
  <c r="BK119" i="1"/>
  <c r="AW173" i="1"/>
  <c r="L119" i="3"/>
  <c r="F119" i="3" s="1"/>
  <c r="F120" i="3"/>
  <c r="BC117" i="1"/>
  <c r="BK118" i="1"/>
  <c r="BK117" i="1" s="1"/>
  <c r="L117" i="3"/>
  <c r="F117" i="3" s="1"/>
  <c r="F118" i="3"/>
  <c r="AW144" i="1"/>
  <c r="BB65" i="1"/>
  <c r="BK66" i="1"/>
  <c r="BK65" i="1" s="1"/>
  <c r="K16" i="3"/>
  <c r="F16" i="3" s="1"/>
  <c r="F17" i="3"/>
  <c r="BB14" i="1"/>
  <c r="BK14" i="1"/>
  <c r="BA70" i="1"/>
  <c r="BK70" i="1"/>
  <c r="J63" i="3"/>
  <c r="F63" i="3" s="1"/>
  <c r="F64" i="3"/>
  <c r="L185" i="3"/>
  <c r="F186" i="3"/>
  <c r="BC183" i="1"/>
  <c r="BK184" i="1"/>
  <c r="BK183" i="1" s="1"/>
  <c r="BB74" i="1"/>
  <c r="BK74" i="1"/>
  <c r="BM187" i="1"/>
  <c r="AW185" i="1"/>
  <c r="BM133" i="1" l="1"/>
  <c r="BM132" i="1" s="1"/>
  <c r="N32" i="3"/>
  <c r="N31" i="3" s="1"/>
  <c r="F52" i="3"/>
  <c r="BM150" i="1"/>
  <c r="N153" i="3"/>
  <c r="N152" i="3" s="1"/>
  <c r="N11" i="3"/>
  <c r="I30" i="2"/>
  <c r="J30" i="2" s="1"/>
  <c r="N128" i="3"/>
  <c r="F12" i="2"/>
  <c r="G12" i="2" s="1"/>
  <c r="AZ63" i="1"/>
  <c r="J182" i="3"/>
  <c r="F66" i="3"/>
  <c r="F201" i="3"/>
  <c r="AY141" i="1"/>
  <c r="G143" i="3"/>
  <c r="Z140" i="1"/>
  <c r="Z6" i="1" s="1"/>
  <c r="Z5" i="1" s="1"/>
  <c r="AP140" i="1"/>
  <c r="AP6" i="1" s="1"/>
  <c r="AP5" i="1" s="1"/>
  <c r="AW141" i="1"/>
  <c r="AW181" i="1"/>
  <c r="BM182" i="1"/>
  <c r="BK47" i="1"/>
  <c r="BM48" i="1"/>
  <c r="BA84" i="1"/>
  <c r="BK98" i="1"/>
  <c r="BM99" i="1"/>
  <c r="F33" i="3"/>
  <c r="BM157" i="1"/>
  <c r="Y11" i="1"/>
  <c r="X10" i="1"/>
  <c r="BK35" i="1"/>
  <c r="BM36" i="1"/>
  <c r="AD55" i="1"/>
  <c r="BB56" i="1"/>
  <c r="K58" i="3"/>
  <c r="Y149" i="1"/>
  <c r="X148" i="1"/>
  <c r="Y155" i="1"/>
  <c r="X154" i="1"/>
  <c r="AS51" i="1"/>
  <c r="AW52" i="1"/>
  <c r="AW51" i="1" s="1"/>
  <c r="Y59" i="1"/>
  <c r="AC60" i="1"/>
  <c r="AS60" i="1"/>
  <c r="Y77" i="1"/>
  <c r="X76" i="1"/>
  <c r="X92" i="1"/>
  <c r="Y114" i="1"/>
  <c r="X113" i="1"/>
  <c r="Y169" i="1"/>
  <c r="Y146" i="1"/>
  <c r="AA147" i="1"/>
  <c r="Y8" i="1"/>
  <c r="X7" i="1"/>
  <c r="Y34" i="1"/>
  <c r="X33" i="1"/>
  <c r="X41" i="1"/>
  <c r="X45" i="1"/>
  <c r="AT55" i="1"/>
  <c r="AW56" i="1"/>
  <c r="AW55" i="1" s="1"/>
  <c r="X38" i="1"/>
  <c r="W37" i="1"/>
  <c r="W6" i="1" s="1"/>
  <c r="W5" i="1" s="1"/>
  <c r="Y58" i="1"/>
  <c r="X57" i="1"/>
  <c r="Y73" i="1"/>
  <c r="AQ73" i="1" s="1"/>
  <c r="X72" i="1"/>
  <c r="Y87" i="1"/>
  <c r="X86" i="1"/>
  <c r="Y101" i="1"/>
  <c r="X100" i="1"/>
  <c r="AQ106" i="1"/>
  <c r="X105" i="1"/>
  <c r="Y159" i="1"/>
  <c r="AQ159" i="1" s="1"/>
  <c r="X158" i="1"/>
  <c r="BA52" i="1"/>
  <c r="AC51" i="1"/>
  <c r="J54" i="3"/>
  <c r="BK136" i="1"/>
  <c r="BM137" i="1"/>
  <c r="AQ147" i="1"/>
  <c r="Y28" i="1"/>
  <c r="X27" i="1"/>
  <c r="X80" i="1"/>
  <c r="Y122" i="1"/>
  <c r="X121" i="1"/>
  <c r="BC103" i="1"/>
  <c r="AE102" i="1"/>
  <c r="L105" i="3"/>
  <c r="AU102" i="1"/>
  <c r="AW103" i="1"/>
  <c r="AW102" i="1" s="1"/>
  <c r="Y130" i="1"/>
  <c r="X129" i="1"/>
  <c r="Y166" i="1"/>
  <c r="X165" i="1"/>
  <c r="Y172" i="1"/>
  <c r="X171" i="1"/>
  <c r="Y194" i="1"/>
  <c r="X192" i="1"/>
  <c r="X180" i="1" s="1"/>
  <c r="BM54" i="1"/>
  <c r="N56" i="3" s="1"/>
  <c r="N55" i="3" s="1"/>
  <c r="BM26" i="1"/>
  <c r="AW16" i="1"/>
  <c r="BM145" i="1"/>
  <c r="N147" i="3" s="1"/>
  <c r="N146" i="3" s="1"/>
  <c r="BM174" i="1"/>
  <c r="BM173" i="1" s="1"/>
  <c r="BM176" i="1"/>
  <c r="N178" i="3" s="1"/>
  <c r="N177" i="3" s="1"/>
  <c r="BM139" i="1"/>
  <c r="N141" i="3" s="1"/>
  <c r="N140" i="3" s="1"/>
  <c r="BK88" i="1"/>
  <c r="BM89" i="1"/>
  <c r="N22" i="3"/>
  <c r="BM19" i="1"/>
  <c r="BK16" i="1"/>
  <c r="F18" i="3"/>
  <c r="BM143" i="1"/>
  <c r="BA131" i="1"/>
  <c r="J133" i="3"/>
  <c r="AC129" i="1"/>
  <c r="Y108" i="1"/>
  <c r="X107" i="1"/>
  <c r="Y112" i="1"/>
  <c r="X111" i="1"/>
  <c r="Y40" i="1"/>
  <c r="X39" i="1"/>
  <c r="AW79" i="1"/>
  <c r="AW78" i="1" s="1"/>
  <c r="AS78" i="1"/>
  <c r="AW131" i="1"/>
  <c r="AS129" i="1"/>
  <c r="J81" i="3"/>
  <c r="BA79" i="1"/>
  <c r="AC78" i="1"/>
  <c r="X177" i="1"/>
  <c r="Y110" i="1"/>
  <c r="X109" i="1"/>
  <c r="Y168" i="1"/>
  <c r="X167" i="1"/>
  <c r="BM44" i="1"/>
  <c r="N46" i="3" s="1"/>
  <c r="N45" i="3" s="1"/>
  <c r="BK94" i="1"/>
  <c r="BM95" i="1"/>
  <c r="BK63" i="1"/>
  <c r="BM64" i="1"/>
  <c r="BK124" i="1"/>
  <c r="BM125" i="1"/>
  <c r="N180" i="3"/>
  <c r="BM50" i="1"/>
  <c r="N52" i="3" s="1"/>
  <c r="N51" i="3" s="1"/>
  <c r="BM62" i="1"/>
  <c r="BM61" i="1" s="1"/>
  <c r="N93" i="3"/>
  <c r="N92" i="3" s="1"/>
  <c r="F177" i="3"/>
  <c r="N106" i="3"/>
  <c r="BK31" i="1"/>
  <c r="H165" i="3"/>
  <c r="AZ163" i="1"/>
  <c r="AA162" i="1"/>
  <c r="BA162" i="1"/>
  <c r="BK164" i="1"/>
  <c r="BM164" i="1" s="1"/>
  <c r="N195" i="3"/>
  <c r="BM85" i="1"/>
  <c r="BM13" i="1"/>
  <c r="BM116" i="1"/>
  <c r="BM118" i="1"/>
  <c r="N189" i="3"/>
  <c r="N187" i="3" s="1"/>
  <c r="BM185" i="1"/>
  <c r="F185" i="3"/>
  <c r="AQ162" i="1"/>
  <c r="AW163" i="1"/>
  <c r="I164" i="3"/>
  <c r="F166" i="3"/>
  <c r="BM184" i="1"/>
  <c r="BM161" i="1"/>
  <c r="BM66" i="1"/>
  <c r="N135" i="3" l="1"/>
  <c r="N134" i="3" s="1"/>
  <c r="N159" i="3"/>
  <c r="N158" i="3" s="1"/>
  <c r="B15" i="2"/>
  <c r="B23" i="2"/>
  <c r="AW140" i="1"/>
  <c r="AY140" i="1"/>
  <c r="AY6" i="1" s="1"/>
  <c r="AY5" i="1" s="1"/>
  <c r="BK141" i="1"/>
  <c r="BK140" i="1" s="1"/>
  <c r="F143" i="3"/>
  <c r="G142" i="3"/>
  <c r="G8" i="3" s="1"/>
  <c r="G7" i="3" s="1"/>
  <c r="N184" i="3"/>
  <c r="N183" i="3" s="1"/>
  <c r="BM181" i="1"/>
  <c r="N50" i="3"/>
  <c r="N49" i="3" s="1"/>
  <c r="BM47" i="1"/>
  <c r="BM98" i="1"/>
  <c r="N101" i="3"/>
  <c r="N100" i="3" s="1"/>
  <c r="BM156" i="1"/>
  <c r="Y10" i="1"/>
  <c r="AU11" i="1"/>
  <c r="AE11" i="1"/>
  <c r="AQ158" i="1"/>
  <c r="AW159" i="1"/>
  <c r="AQ72" i="1"/>
  <c r="AW73" i="1"/>
  <c r="BM53" i="1"/>
  <c r="Y192" i="1"/>
  <c r="Y180" i="1" s="1"/>
  <c r="AE194" i="1"/>
  <c r="AU194" i="1"/>
  <c r="Y171" i="1"/>
  <c r="AU172" i="1"/>
  <c r="AE172" i="1"/>
  <c r="Y165" i="1"/>
  <c r="AU166" i="1"/>
  <c r="AE166" i="1"/>
  <c r="AE130" i="1"/>
  <c r="AU130" i="1"/>
  <c r="Y129" i="1"/>
  <c r="L104" i="3"/>
  <c r="F104" i="3" s="1"/>
  <c r="F105" i="3"/>
  <c r="BK103" i="1"/>
  <c r="BC102" i="1"/>
  <c r="AQ146" i="1"/>
  <c r="AW147" i="1"/>
  <c r="Y105" i="1"/>
  <c r="AA106" i="1"/>
  <c r="AQ58" i="1"/>
  <c r="AA58" i="1"/>
  <c r="Y57" i="1"/>
  <c r="Y38" i="1"/>
  <c r="X37" i="1"/>
  <c r="Y45" i="1"/>
  <c r="AC46" i="1"/>
  <c r="AS46" i="1"/>
  <c r="Y41" i="1"/>
  <c r="AS42" i="1"/>
  <c r="AC42" i="1"/>
  <c r="Y33" i="1"/>
  <c r="AS34" i="1"/>
  <c r="AC34" i="1"/>
  <c r="Y7" i="1"/>
  <c r="AC8" i="1"/>
  <c r="AS8" i="1"/>
  <c r="AS169" i="1"/>
  <c r="AS59" i="1"/>
  <c r="AW60" i="1"/>
  <c r="Y154" i="1"/>
  <c r="AD155" i="1"/>
  <c r="AT155" i="1"/>
  <c r="Y148" i="1"/>
  <c r="AD149" i="1"/>
  <c r="AT149" i="1"/>
  <c r="BK56" i="1"/>
  <c r="BB55" i="1"/>
  <c r="N38" i="3"/>
  <c r="N37" i="3" s="1"/>
  <c r="BM35" i="1"/>
  <c r="Y121" i="1"/>
  <c r="AB122" i="1"/>
  <c r="AR122" i="1"/>
  <c r="Y80" i="1"/>
  <c r="AR81" i="1"/>
  <c r="AB81" i="1"/>
  <c r="Y27" i="1"/>
  <c r="AB28" i="1"/>
  <c r="AR28" i="1"/>
  <c r="BM136" i="1"/>
  <c r="N139" i="3"/>
  <c r="N138" i="3" s="1"/>
  <c r="F54" i="3"/>
  <c r="J53" i="3"/>
  <c r="F53" i="3" s="1"/>
  <c r="BK52" i="1"/>
  <c r="BA51" i="1"/>
  <c r="Y158" i="1"/>
  <c r="AA159" i="1"/>
  <c r="AW106" i="1"/>
  <c r="AQ105" i="1"/>
  <c r="Y100" i="1"/>
  <c r="AQ101" i="1"/>
  <c r="AA101" i="1"/>
  <c r="AQ87" i="1"/>
  <c r="Y86" i="1"/>
  <c r="AA87" i="1"/>
  <c r="AA73" i="1"/>
  <c r="Y72" i="1"/>
  <c r="AA146" i="1"/>
  <c r="AZ147" i="1"/>
  <c r="H149" i="3"/>
  <c r="AC169" i="1"/>
  <c r="J172" i="3"/>
  <c r="Y113" i="1"/>
  <c r="AC114" i="1"/>
  <c r="AS114" i="1"/>
  <c r="Y92" i="1"/>
  <c r="AS93" i="1"/>
  <c r="AC93" i="1"/>
  <c r="Y76" i="1"/>
  <c r="AC77" i="1"/>
  <c r="AS77" i="1"/>
  <c r="BA60" i="1"/>
  <c r="AC59" i="1"/>
  <c r="J62" i="3"/>
  <c r="F58" i="3"/>
  <c r="K57" i="3"/>
  <c r="BM175" i="1"/>
  <c r="N176" i="3"/>
  <c r="N175" i="3" s="1"/>
  <c r="BM138" i="1"/>
  <c r="BM144" i="1"/>
  <c r="BM49" i="1"/>
  <c r="N145" i="3"/>
  <c r="N144" i="3" s="1"/>
  <c r="N28" i="3"/>
  <c r="BM88" i="1"/>
  <c r="N91" i="3"/>
  <c r="N90" i="3" s="1"/>
  <c r="BM16" i="1"/>
  <c r="N21" i="3"/>
  <c r="BM90" i="1"/>
  <c r="BM43" i="1"/>
  <c r="BM142" i="1"/>
  <c r="Y167" i="1"/>
  <c r="AE168" i="1"/>
  <c r="AU168" i="1"/>
  <c r="Y109" i="1"/>
  <c r="AU110" i="1"/>
  <c r="AE110" i="1"/>
  <c r="Y177" i="1"/>
  <c r="BK79" i="1"/>
  <c r="BA78" i="1"/>
  <c r="AR40" i="1"/>
  <c r="AB40" i="1"/>
  <c r="Y39" i="1"/>
  <c r="Y111" i="1"/>
  <c r="AE112" i="1"/>
  <c r="AU112" i="1"/>
  <c r="Y107" i="1"/>
  <c r="AE108" i="1"/>
  <c r="AU108" i="1"/>
  <c r="J131" i="3"/>
  <c r="F133" i="3"/>
  <c r="J80" i="3"/>
  <c r="F81" i="3"/>
  <c r="X67" i="1"/>
  <c r="BA129" i="1"/>
  <c r="BK131" i="1"/>
  <c r="N64" i="3"/>
  <c r="N63" i="3" s="1"/>
  <c r="BM31" i="1"/>
  <c r="N34" i="3"/>
  <c r="N33" i="3" s="1"/>
  <c r="N127" i="3"/>
  <c r="N126" i="3" s="1"/>
  <c r="BM124" i="1"/>
  <c r="BM94" i="1"/>
  <c r="N97" i="3"/>
  <c r="N96" i="3" s="1"/>
  <c r="N66" i="3"/>
  <c r="N65" i="3" s="1"/>
  <c r="BM63" i="1"/>
  <c r="N122" i="3"/>
  <c r="N121" i="3" s="1"/>
  <c r="BM119" i="1"/>
  <c r="N68" i="3"/>
  <c r="N67" i="3" s="1"/>
  <c r="BM65" i="1"/>
  <c r="N17" i="3"/>
  <c r="N16" i="3" s="1"/>
  <c r="BM14" i="1"/>
  <c r="N163" i="3"/>
  <c r="N162" i="3" s="1"/>
  <c r="BM160" i="1"/>
  <c r="N186" i="3"/>
  <c r="N185" i="3" s="1"/>
  <c r="BM183" i="1"/>
  <c r="AW162" i="1"/>
  <c r="N166" i="3"/>
  <c r="N118" i="3"/>
  <c r="N117" i="3" s="1"/>
  <c r="BM115" i="1"/>
  <c r="N77" i="3"/>
  <c r="N76" i="3" s="1"/>
  <c r="BM74" i="1"/>
  <c r="N15" i="3"/>
  <c r="N14" i="3" s="1"/>
  <c r="BM12" i="1"/>
  <c r="N73" i="3"/>
  <c r="N72" i="3" s="1"/>
  <c r="BM70" i="1"/>
  <c r="H164" i="3"/>
  <c r="F165" i="3"/>
  <c r="N120" i="3"/>
  <c r="N119" i="3" s="1"/>
  <c r="BM117" i="1"/>
  <c r="N87" i="3"/>
  <c r="N86" i="3" s="1"/>
  <c r="BM84" i="1"/>
  <c r="BK163" i="1"/>
  <c r="BK162" i="1" s="1"/>
  <c r="AZ162" i="1"/>
  <c r="X6" i="1" l="1"/>
  <c r="X5" i="1" s="1"/>
  <c r="F23" i="2"/>
  <c r="J40" i="2"/>
  <c r="H40" i="2"/>
  <c r="F142" i="3"/>
  <c r="BM141" i="1"/>
  <c r="AU10" i="1"/>
  <c r="AW11" i="1"/>
  <c r="AE10" i="1"/>
  <c r="BC11" i="1"/>
  <c r="L13" i="3"/>
  <c r="AS76" i="1"/>
  <c r="AW77" i="1"/>
  <c r="AW93" i="1"/>
  <c r="AS92" i="1"/>
  <c r="AW114" i="1"/>
  <c r="AS113" i="1"/>
  <c r="H148" i="3"/>
  <c r="F148" i="3" s="1"/>
  <c r="F149" i="3"/>
  <c r="AZ73" i="1"/>
  <c r="H75" i="3"/>
  <c r="AA72" i="1"/>
  <c r="AZ101" i="1"/>
  <c r="H103" i="3"/>
  <c r="AA100" i="1"/>
  <c r="AW105" i="1"/>
  <c r="BK51" i="1"/>
  <c r="BM52" i="1"/>
  <c r="AW28" i="1"/>
  <c r="AR27" i="1"/>
  <c r="AW81" i="1"/>
  <c r="AR80" i="1"/>
  <c r="AW122" i="1"/>
  <c r="AR121" i="1"/>
  <c r="AT148" i="1"/>
  <c r="AW149" i="1"/>
  <c r="K157" i="3"/>
  <c r="BB155" i="1"/>
  <c r="AD154" i="1"/>
  <c r="AW59" i="1"/>
  <c r="AW169" i="1"/>
  <c r="AS7" i="1"/>
  <c r="AW8" i="1"/>
  <c r="AW7" i="1" s="1"/>
  <c r="AW34" i="1"/>
  <c r="AS33" i="1"/>
  <c r="AC41" i="1"/>
  <c r="BA42" i="1"/>
  <c r="J44" i="3"/>
  <c r="AC45" i="1"/>
  <c r="BA46" i="1"/>
  <c r="J48" i="3"/>
  <c r="AQ38" i="1"/>
  <c r="AA38" i="1"/>
  <c r="Y37" i="1"/>
  <c r="Y6" i="1" s="1"/>
  <c r="Y5" i="1" s="1"/>
  <c r="AZ58" i="1"/>
  <c r="H60" i="3"/>
  <c r="AA57" i="1"/>
  <c r="H108" i="3"/>
  <c r="AA105" i="1"/>
  <c r="AZ106" i="1"/>
  <c r="AW146" i="1"/>
  <c r="L132" i="3"/>
  <c r="BC130" i="1"/>
  <c r="AE129" i="1"/>
  <c r="AW166" i="1"/>
  <c r="AU165" i="1"/>
  <c r="L174" i="3"/>
  <c r="BC172" i="1"/>
  <c r="AE171" i="1"/>
  <c r="BC194" i="1"/>
  <c r="L196" i="3"/>
  <c r="AE192" i="1"/>
  <c r="AE180" i="1" s="1"/>
  <c r="F57" i="3"/>
  <c r="F62" i="3"/>
  <c r="J61" i="3"/>
  <c r="F61" i="3" s="1"/>
  <c r="BK60" i="1"/>
  <c r="BK59" i="1" s="1"/>
  <c r="BA59" i="1"/>
  <c r="AC76" i="1"/>
  <c r="BA77" i="1"/>
  <c r="J79" i="3"/>
  <c r="BA93" i="1"/>
  <c r="J95" i="3"/>
  <c r="AC92" i="1"/>
  <c r="AC113" i="1"/>
  <c r="BA114" i="1"/>
  <c r="J116" i="3"/>
  <c r="F172" i="3"/>
  <c r="J171" i="3"/>
  <c r="F171" i="3" s="1"/>
  <c r="BA169" i="1"/>
  <c r="BK169" i="1"/>
  <c r="AZ146" i="1"/>
  <c r="BK147" i="1"/>
  <c r="BK146" i="1" s="1"/>
  <c r="AZ87" i="1"/>
  <c r="AA86" i="1"/>
  <c r="H89" i="3"/>
  <c r="AW87" i="1"/>
  <c r="AQ86" i="1"/>
  <c r="AQ100" i="1"/>
  <c r="AW101" i="1"/>
  <c r="AZ159" i="1"/>
  <c r="AA158" i="1"/>
  <c r="H161" i="3"/>
  <c r="AB27" i="1"/>
  <c r="BA28" i="1"/>
  <c r="I30" i="3"/>
  <c r="I83" i="3"/>
  <c r="BA81" i="1"/>
  <c r="AB80" i="1"/>
  <c r="BA122" i="1"/>
  <c r="I124" i="3"/>
  <c r="AB121" i="1"/>
  <c r="BK55" i="1"/>
  <c r="BM56" i="1"/>
  <c r="BB149" i="1"/>
  <c r="AD148" i="1"/>
  <c r="K151" i="3"/>
  <c r="AT154" i="1"/>
  <c r="AW155" i="1"/>
  <c r="BA8" i="1"/>
  <c r="AC7" i="1"/>
  <c r="J10" i="3"/>
  <c r="BA34" i="1"/>
  <c r="J36" i="3"/>
  <c r="AC33" i="1"/>
  <c r="AW42" i="1"/>
  <c r="AS41" i="1"/>
  <c r="AS45" i="1"/>
  <c r="AW46" i="1"/>
  <c r="AQ57" i="1"/>
  <c r="AW58" i="1"/>
  <c r="BK102" i="1"/>
  <c r="BM103" i="1"/>
  <c r="AU129" i="1"/>
  <c r="AW130" i="1"/>
  <c r="BC166" i="1"/>
  <c r="AE165" i="1"/>
  <c r="L168" i="3"/>
  <c r="AW172" i="1"/>
  <c r="AU171" i="1"/>
  <c r="AW194" i="1"/>
  <c r="AW192" i="1" s="1"/>
  <c r="AW180" i="1" s="1"/>
  <c r="AU192" i="1"/>
  <c r="AU180" i="1" s="1"/>
  <c r="AW72" i="1"/>
  <c r="AW158" i="1"/>
  <c r="N18" i="3"/>
  <c r="F164" i="3"/>
  <c r="AW108" i="1"/>
  <c r="AU107" i="1"/>
  <c r="AE111" i="1"/>
  <c r="BC112" i="1"/>
  <c r="L114" i="3"/>
  <c r="AR39" i="1"/>
  <c r="AW40" i="1"/>
  <c r="BK78" i="1"/>
  <c r="BM79" i="1"/>
  <c r="AT177" i="1"/>
  <c r="L112" i="3"/>
  <c r="BC110" i="1"/>
  <c r="AE109" i="1"/>
  <c r="BC168" i="1"/>
  <c r="AE167" i="1"/>
  <c r="L170" i="3"/>
  <c r="BM131" i="1"/>
  <c r="F80" i="3"/>
  <c r="BC108" i="1"/>
  <c r="L110" i="3"/>
  <c r="AE107" i="1"/>
  <c r="AU111" i="1"/>
  <c r="AW112" i="1"/>
  <c r="BA40" i="1"/>
  <c r="I42" i="3"/>
  <c r="AB39" i="1"/>
  <c r="K181" i="3"/>
  <c r="AD177" i="1"/>
  <c r="AW110" i="1"/>
  <c r="AU109" i="1"/>
  <c r="AW168" i="1"/>
  <c r="AU167" i="1"/>
  <c r="BM163" i="1"/>
  <c r="AD6" i="1" l="1"/>
  <c r="AD5" i="1" s="1"/>
  <c r="AB6" i="1"/>
  <c r="AB5" i="1" s="1"/>
  <c r="AT6" i="1"/>
  <c r="AT5" i="1" s="1"/>
  <c r="B27" i="2" s="1"/>
  <c r="AE6" i="1"/>
  <c r="AE5" i="1" s="1"/>
  <c r="B20" i="2" s="1"/>
  <c r="AC6" i="1"/>
  <c r="AC5" i="1" s="1"/>
  <c r="AS6" i="1"/>
  <c r="AS5" i="1" s="1"/>
  <c r="B26" i="2" s="1"/>
  <c r="AR6" i="1"/>
  <c r="AR5" i="1" s="1"/>
  <c r="B25" i="2" s="1"/>
  <c r="AU6" i="1"/>
  <c r="AU5" i="1" s="1"/>
  <c r="B28" i="2" s="1"/>
  <c r="B18" i="2"/>
  <c r="F26" i="2" s="1"/>
  <c r="H14" i="2"/>
  <c r="B19" i="2"/>
  <c r="B17" i="2"/>
  <c r="BM140" i="1"/>
  <c r="N143" i="3"/>
  <c r="N142" i="3" s="1"/>
  <c r="L12" i="3"/>
  <c r="F13" i="3"/>
  <c r="BC10" i="1"/>
  <c r="BK11" i="1"/>
  <c r="BK10" i="1" s="1"/>
  <c r="AW10" i="1"/>
  <c r="AW171" i="1"/>
  <c r="AW129" i="1"/>
  <c r="N105" i="3"/>
  <c r="N104" i="3" s="1"/>
  <c r="BM102" i="1"/>
  <c r="AW57" i="1"/>
  <c r="AW45" i="1"/>
  <c r="BA33" i="1"/>
  <c r="BK34" i="1"/>
  <c r="BK33" i="1" s="1"/>
  <c r="AW154" i="1"/>
  <c r="K150" i="3"/>
  <c r="F151" i="3"/>
  <c r="BK149" i="1"/>
  <c r="BK148" i="1" s="1"/>
  <c r="BB148" i="1"/>
  <c r="I123" i="3"/>
  <c r="F123" i="3" s="1"/>
  <c r="F124" i="3"/>
  <c r="F83" i="3"/>
  <c r="I82" i="3"/>
  <c r="F82" i="3" s="1"/>
  <c r="BK28" i="1"/>
  <c r="BK27" i="1" s="1"/>
  <c r="BA27" i="1"/>
  <c r="H160" i="3"/>
  <c r="F160" i="3" s="1"/>
  <c r="F161" i="3"/>
  <c r="AZ158" i="1"/>
  <c r="BK159" i="1"/>
  <c r="AW86" i="1"/>
  <c r="J115" i="3"/>
  <c r="F115" i="3" s="1"/>
  <c r="F116" i="3"/>
  <c r="J94" i="3"/>
  <c r="F94" i="3" s="1"/>
  <c r="F95" i="3"/>
  <c r="J78" i="3"/>
  <c r="F78" i="3" s="1"/>
  <c r="F79" i="3"/>
  <c r="BK194" i="1"/>
  <c r="BC192" i="1"/>
  <c r="BC180" i="1" s="1"/>
  <c r="BC171" i="1"/>
  <c r="BK172" i="1"/>
  <c r="BK171" i="1" s="1"/>
  <c r="F132" i="3"/>
  <c r="L131" i="3"/>
  <c r="F131" i="3" s="1"/>
  <c r="AZ57" i="1"/>
  <c r="BK58" i="1"/>
  <c r="BK57" i="1" s="1"/>
  <c r="AZ38" i="1"/>
  <c r="AA37" i="1"/>
  <c r="AA6" i="1" s="1"/>
  <c r="AA5" i="1" s="1"/>
  <c r="H40" i="3"/>
  <c r="J47" i="3"/>
  <c r="F47" i="3" s="1"/>
  <c r="F48" i="3"/>
  <c r="BA41" i="1"/>
  <c r="BK42" i="1"/>
  <c r="BK41" i="1" s="1"/>
  <c r="BB154" i="1"/>
  <c r="BK155" i="1"/>
  <c r="BK154" i="1" s="1"/>
  <c r="AW148" i="1"/>
  <c r="AW121" i="1"/>
  <c r="AW80" i="1"/>
  <c r="AW27" i="1"/>
  <c r="F103" i="3"/>
  <c r="H102" i="3"/>
  <c r="F102" i="3" s="1"/>
  <c r="BK73" i="1"/>
  <c r="AZ72" i="1"/>
  <c r="AW113" i="1"/>
  <c r="AW92" i="1"/>
  <c r="L167" i="3"/>
  <c r="F167" i="3" s="1"/>
  <c r="F168" i="3"/>
  <c r="BK166" i="1"/>
  <c r="BK165" i="1" s="1"/>
  <c r="BC165" i="1"/>
  <c r="AW41" i="1"/>
  <c r="F36" i="3"/>
  <c r="J35" i="3"/>
  <c r="F35" i="3" s="1"/>
  <c r="J9" i="3"/>
  <c r="F10" i="3"/>
  <c r="BK8" i="1"/>
  <c r="BA7" i="1"/>
  <c r="BM55" i="1"/>
  <c r="N58" i="3"/>
  <c r="N57" i="3" s="1"/>
  <c r="BK122" i="1"/>
  <c r="BK121" i="1" s="1"/>
  <c r="BA121" i="1"/>
  <c r="BA80" i="1"/>
  <c r="BK81" i="1"/>
  <c r="BK80" i="1" s="1"/>
  <c r="I29" i="3"/>
  <c r="F30" i="3"/>
  <c r="AW100" i="1"/>
  <c r="F89" i="3"/>
  <c r="H88" i="3"/>
  <c r="F88" i="3" s="1"/>
  <c r="AZ86" i="1"/>
  <c r="BK87" i="1"/>
  <c r="BK86" i="1" s="1"/>
  <c r="BK114" i="1"/>
  <c r="BK113" i="1" s="1"/>
  <c r="BA113" i="1"/>
  <c r="BK93" i="1"/>
  <c r="BK92" i="1" s="1"/>
  <c r="BA92" i="1"/>
  <c r="BK77" i="1"/>
  <c r="BK76" i="1" s="1"/>
  <c r="BA76" i="1"/>
  <c r="F196" i="3"/>
  <c r="L194" i="3"/>
  <c r="L182" i="3" s="1"/>
  <c r="F174" i="3"/>
  <c r="L173" i="3"/>
  <c r="F173" i="3" s="1"/>
  <c r="AW165" i="1"/>
  <c r="BK130" i="1"/>
  <c r="BK129" i="1" s="1"/>
  <c r="BC129" i="1"/>
  <c r="BM147" i="1"/>
  <c r="BK106" i="1"/>
  <c r="AZ105" i="1"/>
  <c r="H107" i="3"/>
  <c r="F107" i="3" s="1"/>
  <c r="F108" i="3"/>
  <c r="H59" i="3"/>
  <c r="F59" i="3" s="1"/>
  <c r="F60" i="3"/>
  <c r="AQ37" i="1"/>
  <c r="AQ6" i="1" s="1"/>
  <c r="AQ5" i="1" s="1"/>
  <c r="AW38" i="1"/>
  <c r="BA45" i="1"/>
  <c r="BK46" i="1"/>
  <c r="BK45" i="1" s="1"/>
  <c r="J43" i="3"/>
  <c r="F43" i="3" s="1"/>
  <c r="F44" i="3"/>
  <c r="AW33" i="1"/>
  <c r="BM60" i="1"/>
  <c r="F157" i="3"/>
  <c r="K156" i="3"/>
  <c r="F156" i="3" s="1"/>
  <c r="N54" i="3"/>
  <c r="N53" i="3" s="1"/>
  <c r="BM51" i="1"/>
  <c r="BK101" i="1"/>
  <c r="BK100" i="1" s="1"/>
  <c r="AZ100" i="1"/>
  <c r="H74" i="3"/>
  <c r="F74" i="3" s="1"/>
  <c r="F75" i="3"/>
  <c r="AW76" i="1"/>
  <c r="AW167" i="1"/>
  <c r="AW109" i="1"/>
  <c r="BK177" i="1"/>
  <c r="BB177" i="1"/>
  <c r="BA39" i="1"/>
  <c r="BK40" i="1"/>
  <c r="BK39" i="1" s="1"/>
  <c r="F110" i="3"/>
  <c r="L109" i="3"/>
  <c r="H70" i="3"/>
  <c r="H69" i="3" s="1"/>
  <c r="F69" i="3" s="1"/>
  <c r="N133" i="3"/>
  <c r="L111" i="3"/>
  <c r="F111" i="3" s="1"/>
  <c r="F112" i="3"/>
  <c r="AW177" i="1"/>
  <c r="BC111" i="1"/>
  <c r="BK112" i="1"/>
  <c r="BK111" i="1" s="1"/>
  <c r="F181" i="3"/>
  <c r="K179" i="3"/>
  <c r="I41" i="3"/>
  <c r="F42" i="3"/>
  <c r="AW111" i="1"/>
  <c r="BC107" i="1"/>
  <c r="BK108" i="1"/>
  <c r="BK107" i="1" s="1"/>
  <c r="L169" i="3"/>
  <c r="F169" i="3" s="1"/>
  <c r="F170" i="3"/>
  <c r="BK168" i="1"/>
  <c r="BK167" i="1" s="1"/>
  <c r="BC167" i="1"/>
  <c r="BK110" i="1"/>
  <c r="BK109" i="1" s="1"/>
  <c r="BC109" i="1"/>
  <c r="N81" i="3"/>
  <c r="N80" i="3" s="1"/>
  <c r="BM78" i="1"/>
  <c r="AW39" i="1"/>
  <c r="L113" i="3"/>
  <c r="F113" i="3" s="1"/>
  <c r="F114" i="3"/>
  <c r="AW107" i="1"/>
  <c r="BM162" i="1"/>
  <c r="N165" i="3"/>
  <c r="N164" i="3" s="1"/>
  <c r="I8" i="3" l="1"/>
  <c r="I7" i="3" s="1"/>
  <c r="K8" i="3"/>
  <c r="K7" i="3" s="1"/>
  <c r="J8" i="3"/>
  <c r="J7" i="3" s="1"/>
  <c r="BB6" i="1"/>
  <c r="BB5" i="1" s="1"/>
  <c r="L8" i="3"/>
  <c r="L7" i="3" s="1"/>
  <c r="BA6" i="1"/>
  <c r="BA5" i="1" s="1"/>
  <c r="H42" i="2" s="1"/>
  <c r="BC6" i="1"/>
  <c r="BC5" i="1" s="1"/>
  <c r="H44" i="2" s="1"/>
  <c r="BM11" i="1"/>
  <c r="BM112" i="1"/>
  <c r="H43" i="2"/>
  <c r="BM34" i="1"/>
  <c r="N36" i="3" s="1"/>
  <c r="N35" i="3" s="1"/>
  <c r="BM149" i="1"/>
  <c r="BM42" i="1"/>
  <c r="BM41" i="1" s="1"/>
  <c r="F12" i="3"/>
  <c r="BM166" i="1"/>
  <c r="BM165" i="1" s="1"/>
  <c r="BM40" i="1"/>
  <c r="BM39" i="1" s="1"/>
  <c r="BM77" i="1"/>
  <c r="BM101" i="1"/>
  <c r="N103" i="3" s="1"/>
  <c r="N102" i="3" s="1"/>
  <c r="BM93" i="1"/>
  <c r="N95" i="3" s="1"/>
  <c r="N94" i="3" s="1"/>
  <c r="BM114" i="1"/>
  <c r="N116" i="3" s="1"/>
  <c r="N115" i="3" s="1"/>
  <c r="BM28" i="1"/>
  <c r="BM81" i="1"/>
  <c r="BM80" i="1" s="1"/>
  <c r="BM8" i="1"/>
  <c r="BK7" i="1"/>
  <c r="F9" i="3"/>
  <c r="BM122" i="1"/>
  <c r="BM87" i="1"/>
  <c r="BK158" i="1"/>
  <c r="BM159" i="1"/>
  <c r="BM155" i="1"/>
  <c r="BM172" i="1"/>
  <c r="BM59" i="1"/>
  <c r="N62" i="3"/>
  <c r="N61" i="3" s="1"/>
  <c r="BK105" i="1"/>
  <c r="BM106" i="1"/>
  <c r="F194" i="3"/>
  <c r="F182" i="3"/>
  <c r="BK72" i="1"/>
  <c r="BM73" i="1"/>
  <c r="H39" i="3"/>
  <c r="H8" i="3" s="1"/>
  <c r="H7" i="3" s="1"/>
  <c r="F40" i="3"/>
  <c r="BK38" i="1"/>
  <c r="BK37" i="1" s="1"/>
  <c r="AZ37" i="1"/>
  <c r="AZ6" i="1" s="1"/>
  <c r="AZ5" i="1" s="1"/>
  <c r="BM194" i="1"/>
  <c r="BK192" i="1"/>
  <c r="BK180" i="1" s="1"/>
  <c r="F150" i="3"/>
  <c r="BM46" i="1"/>
  <c r="BM58" i="1"/>
  <c r="BM130" i="1"/>
  <c r="N172" i="3"/>
  <c r="N171" i="3" s="1"/>
  <c r="BM169" i="1"/>
  <c r="AW37" i="1"/>
  <c r="AW6" i="1" s="1"/>
  <c r="AW5" i="1" s="1"/>
  <c r="N149" i="3"/>
  <c r="N148" i="3" s="1"/>
  <c r="BM146" i="1"/>
  <c r="F29" i="3"/>
  <c r="F27" i="2"/>
  <c r="J43" i="2"/>
  <c r="F28" i="2"/>
  <c r="J44" i="2"/>
  <c r="F25" i="2"/>
  <c r="D18" i="2"/>
  <c r="J42" i="2" s="1"/>
  <c r="BM108" i="1"/>
  <c r="N110" i="3" s="1"/>
  <c r="N109" i="3" s="1"/>
  <c r="F179" i="3"/>
  <c r="F70" i="3"/>
  <c r="F109" i="3"/>
  <c r="F41" i="3"/>
  <c r="N181" i="3"/>
  <c r="N179" i="3" s="1"/>
  <c r="BM177" i="1"/>
  <c r="BM110" i="1"/>
  <c r="BM168" i="1"/>
  <c r="N13" i="3" l="1"/>
  <c r="N12" i="3" s="1"/>
  <c r="BM10" i="1"/>
  <c r="BM100" i="1"/>
  <c r="BK6" i="1"/>
  <c r="BK5" i="1" s="1"/>
  <c r="BM111" i="1"/>
  <c r="N114" i="3"/>
  <c r="N113" i="3" s="1"/>
  <c r="BM33" i="1"/>
  <c r="N168" i="3"/>
  <c r="N167" i="3" s="1"/>
  <c r="BM148" i="1"/>
  <c r="N151" i="3"/>
  <c r="N150" i="3" s="1"/>
  <c r="BM92" i="1"/>
  <c r="N79" i="3"/>
  <c r="N78" i="3" s="1"/>
  <c r="BM27" i="1"/>
  <c r="N42" i="3"/>
  <c r="N41" i="3" s="1"/>
  <c r="N30" i="3"/>
  <c r="N29" i="3" s="1"/>
  <c r="N44" i="3"/>
  <c r="N43" i="3" s="1"/>
  <c r="BM76" i="1"/>
  <c r="N83" i="3"/>
  <c r="N82" i="3" s="1"/>
  <c r="BM113" i="1"/>
  <c r="BM38" i="1"/>
  <c r="BM37" i="1" s="1"/>
  <c r="BM57" i="1"/>
  <c r="N60" i="3"/>
  <c r="N59" i="3" s="1"/>
  <c r="N75" i="3"/>
  <c r="N74" i="3" s="1"/>
  <c r="BM72" i="1"/>
  <c r="BM105" i="1"/>
  <c r="N108" i="3"/>
  <c r="N107" i="3" s="1"/>
  <c r="N174" i="3"/>
  <c r="N173" i="3" s="1"/>
  <c r="BM171" i="1"/>
  <c r="N161" i="3"/>
  <c r="N160" i="3" s="1"/>
  <c r="BM158" i="1"/>
  <c r="N89" i="3"/>
  <c r="N88" i="3" s="1"/>
  <c r="BM86" i="1"/>
  <c r="N132" i="3"/>
  <c r="N131" i="3" s="1"/>
  <c r="BM129" i="1"/>
  <c r="BM45" i="1"/>
  <c r="N48" i="3"/>
  <c r="N47" i="3" s="1"/>
  <c r="N196" i="3"/>
  <c r="N194" i="3" s="1"/>
  <c r="N182" i="3" s="1"/>
  <c r="BM192" i="1"/>
  <c r="BM180" i="1" s="1"/>
  <c r="F39" i="3"/>
  <c r="N157" i="3"/>
  <c r="N156" i="3" s="1"/>
  <c r="BM154" i="1"/>
  <c r="BM121" i="1"/>
  <c r="N124" i="3"/>
  <c r="N123" i="3" s="1"/>
  <c r="N10" i="3"/>
  <c r="N9" i="3" s="1"/>
  <c r="BM7" i="1"/>
  <c r="F14" i="2"/>
  <c r="B16" i="2"/>
  <c r="J41" i="2" s="1"/>
  <c r="J38" i="2" s="1"/>
  <c r="B22" i="2"/>
  <c r="B24" i="2"/>
  <c r="BM107" i="1"/>
  <c r="N112" i="3"/>
  <c r="N111" i="3" s="1"/>
  <c r="BM109" i="1"/>
  <c r="N170" i="3"/>
  <c r="N169" i="3" s="1"/>
  <c r="BM167" i="1"/>
  <c r="BM6" i="1" l="1"/>
  <c r="BM5" i="1" s="1"/>
  <c r="F7" i="3"/>
  <c r="J14" i="2" s="1"/>
  <c r="N40" i="3"/>
  <c r="N39" i="3" s="1"/>
  <c r="F8" i="3"/>
  <c r="F24" i="2"/>
  <c r="F22" i="2" s="1"/>
  <c r="G22" i="2" s="1"/>
  <c r="B14" i="2"/>
  <c r="I14" i="2" s="1"/>
  <c r="H41" i="2"/>
  <c r="H38" i="2"/>
  <c r="K36" i="2" s="1"/>
  <c r="N70" i="3"/>
  <c r="N69" i="3" s="1"/>
  <c r="N8" i="3" l="1"/>
  <c r="N7" i="3" s="1"/>
  <c r="F46" i="2" s="1"/>
  <c r="K12" i="2"/>
  <c r="G14" i="2"/>
  <c r="L1" i="2"/>
  <c r="F48" i="2" s="1"/>
  <c r="G46" i="2" l="1"/>
  <c r="F50" i="2" l="1"/>
  <c r="G50" i="2" s="1"/>
</calcChain>
</file>

<file path=xl/sharedStrings.xml><?xml version="1.0" encoding="utf-8"?>
<sst xmlns="http://schemas.openxmlformats.org/spreadsheetml/2006/main" count="1939" uniqueCount="544">
  <si>
    <t>Zestawienie wszystkich punktów poboru gazu objętych zamówieniem</t>
  </si>
  <si>
    <t>[kWh]</t>
  </si>
  <si>
    <t>[m3]</t>
  </si>
  <si>
    <t>Akcyza</t>
  </si>
  <si>
    <t>Lp punkt poboru</t>
  </si>
  <si>
    <t>Lp płatnik</t>
  </si>
  <si>
    <t>Jednostka / Punkt poboru gazu</t>
  </si>
  <si>
    <t>Lokalizacja punktu poboru</t>
  </si>
  <si>
    <t>Nr OSD/nr punktu poboru</t>
  </si>
  <si>
    <t>Odbiorca (Płatnik faktur)</t>
  </si>
  <si>
    <t>adres płatnika faktur</t>
  </si>
  <si>
    <t>NIP</t>
  </si>
  <si>
    <t>Stawka akcyzy</t>
  </si>
  <si>
    <t>Zużycie wg danych w Systemie Monitoringu Mediów</t>
  </si>
  <si>
    <t>Grupa taryfowa OSD</t>
  </si>
  <si>
    <t>Moc umowna dla punktów w grupie W-5 i W-6</t>
  </si>
  <si>
    <t>Grupa taryfowa W-4</t>
  </si>
  <si>
    <t>Propozycja</t>
  </si>
  <si>
    <t>[gr/kWh]</t>
  </si>
  <si>
    <t>[zł]</t>
  </si>
  <si>
    <t>I</t>
  </si>
  <si>
    <t>ul. Katedralna 8</t>
  </si>
  <si>
    <t>W-3.6</t>
  </si>
  <si>
    <t>5732745883</t>
  </si>
  <si>
    <t>zwolnione</t>
  </si>
  <si>
    <t>II</t>
  </si>
  <si>
    <t>Biblioteka Publiczna im. dra Władysława Biegańskiego</t>
  </si>
  <si>
    <t>Biblioteka Publiczna - Filia nr 22</t>
  </si>
  <si>
    <t>Biblioteka Publiczna im. dr Władysława Biegańskiego</t>
  </si>
  <si>
    <t>Aleja Najświętszej Maryi Panny 22</t>
  </si>
  <si>
    <t>Bursa Miejska</t>
  </si>
  <si>
    <t>Bursa Miejska – internat Legionów</t>
  </si>
  <si>
    <t>ul. Legionów 19/21</t>
  </si>
  <si>
    <t>W-4</t>
  </si>
  <si>
    <t>Bursa Miejska – internat Prusa</t>
  </si>
  <si>
    <t>Centrum Kształcenia Zawodowego i Ustawicznego</t>
  </si>
  <si>
    <t>ul. Przechodnia 11/15</t>
  </si>
  <si>
    <t>Dom Pomocy Społecznej</t>
  </si>
  <si>
    <t>ul. Jana III Sobieskiego 15</t>
  </si>
  <si>
    <t>ul. Okólna 31/39</t>
  </si>
  <si>
    <t>II Liceum Ogólnokształcące im. Romualda Traugutta</t>
  </si>
  <si>
    <t>Miejski Dom Kultury</t>
  </si>
  <si>
    <t>Miejski Ośrodek Pomocy Społecznej</t>
  </si>
  <si>
    <t>Miejski Ośrodek Pomocy Społecznej - Centrum Pomocy Dziecku Niepełnosprawnemu i jego Rodzinie</t>
  </si>
  <si>
    <t>ul. Jasnogórska 36</t>
  </si>
  <si>
    <t>ul. Polskiej Organizacji Wojskowej 2</t>
  </si>
  <si>
    <t>Miejski Ośrodek Pomocy Społecznej – lokal użytkowy</t>
  </si>
  <si>
    <t>Miejskie Przedszkole nr 1 im. Misia Uszatka</t>
  </si>
  <si>
    <t>Miejskie Przedszkole nr 3 im. Bajkowej Krainy</t>
  </si>
  <si>
    <t>Miejskie Przedszkole nr 4 im. Jana Brzechwy</t>
  </si>
  <si>
    <t>Miejskie Przedszkole nr 4 im. Jan Brzechwy</t>
  </si>
  <si>
    <t>Miejskie Przedszkole nr 5 im. Jana Kilińskiego</t>
  </si>
  <si>
    <t>ul. Górska 8/10</t>
  </si>
  <si>
    <t>Miejskie Przedszkole nr 6</t>
  </si>
  <si>
    <t>ul. Sosnowa 22/28</t>
  </si>
  <si>
    <t>Miejskie Przedszkole nr 7</t>
  </si>
  <si>
    <t>Miejskie Przedszkole nr 7 – filia</t>
  </si>
  <si>
    <t>Miejskie Przedszkole nr 8</t>
  </si>
  <si>
    <t>Aleja Wojska Polskiego 73</t>
  </si>
  <si>
    <t>Miejskie Przedszkole nr 11</t>
  </si>
  <si>
    <t>Miejskie Przedszkole nr 12</t>
  </si>
  <si>
    <t>Miejskie Przedszkole nr 13 im. Krecika</t>
  </si>
  <si>
    <t>ul. Gwiezdna 2</t>
  </si>
  <si>
    <t>Miejskie Przedszkole nr 14</t>
  </si>
  <si>
    <t>Miejskie Przedszkole nr 15 im. Jana Pawła II</t>
  </si>
  <si>
    <t>Miejskie Przedszkole nr 16</t>
  </si>
  <si>
    <t>Miejskie Przedszkole nr 18</t>
  </si>
  <si>
    <t>ul. Kruszwicka 2/4</t>
  </si>
  <si>
    <t>Miejskie Przedszkole nr 19</t>
  </si>
  <si>
    <t>ul. Szkolna 1</t>
  </si>
  <si>
    <t>Miejskie Przedszkole nr 20 im. Króla Maciusia Pierwszego</t>
  </si>
  <si>
    <t>ul. Wierzbowa 20</t>
  </si>
  <si>
    <t>Miejskie Przedszkole nr 23 im. Jasia i Małgosi</t>
  </si>
  <si>
    <t>Miejskie Przedszkole nr 25 im. Przyjaciół Kubusia Puchatka</t>
  </si>
  <si>
    <t>Miejskie Przedszkole nr 26 im. Krasnala Hałabały</t>
  </si>
  <si>
    <t>Miejskie Przedszkole nr 30</t>
  </si>
  <si>
    <t>Miejskie Przedszkole nr 31</t>
  </si>
  <si>
    <t>Miejskie Przedszkole nr 31 – zasilanie nr 1</t>
  </si>
  <si>
    <t>ul. Ludowa 95A</t>
  </si>
  <si>
    <t>Miejskie Przedszkole nr 31 – zasilanie nr 2</t>
  </si>
  <si>
    <t>Miejskie Przedszkole nr 33</t>
  </si>
  <si>
    <t>Miejskie Przedszkole nr 34</t>
  </si>
  <si>
    <t>Miejskie Przedszkole Integracyjne nr 35 im. Małego Księcia</t>
  </si>
  <si>
    <t xml:space="preserve">Miejskie Przedszkole Integracyjne nr 35 im. Małego Księcia </t>
  </si>
  <si>
    <t>ul. 1 Maja 5</t>
  </si>
  <si>
    <t>Miejskie Przedszkole nr 36</t>
  </si>
  <si>
    <t>Miejskie Przedszkole nr 37</t>
  </si>
  <si>
    <t>ul. Sportowa 85</t>
  </si>
  <si>
    <t>Miejskie Przedszkole nr 38</t>
  </si>
  <si>
    <t>Miejskie Przedszkole nr 42</t>
  </si>
  <si>
    <t>ul. Polskiego Czerwonego Krzyża 16</t>
  </si>
  <si>
    <t>Miejskie Przedszkole Integracyjne nr 43</t>
  </si>
  <si>
    <t>ul. Gilowa 23</t>
  </si>
  <si>
    <t>SP ZOZ Miejski Szpital Zespolony</t>
  </si>
  <si>
    <t>SP ZOZ Miejski Szpital Zespolony – budynek główny – zasilanie nr 1</t>
  </si>
  <si>
    <t>ul. Mirowska 15</t>
  </si>
  <si>
    <t>SP ZOZ Miejski Szpital Zespolony – budynek główny – zasilanie nr 2</t>
  </si>
  <si>
    <t>SP ZOZ Miejski Szpital Zespolony – budynek Mickiewicza</t>
  </si>
  <si>
    <t>SP ZOZ Miejski Szpital Zespolony – budynek Bony</t>
  </si>
  <si>
    <t>Muzeum Częstochowskie</t>
  </si>
  <si>
    <t>Aleja Najświętszej Maryi Panny 45</t>
  </si>
  <si>
    <t>Park im. Staszica</t>
  </si>
  <si>
    <t>Muzeum Częstochowskie – Zagroda Włościańska</t>
  </si>
  <si>
    <t>Specjalny Ośrodek Szkolno-Wychowawczy nr 5</t>
  </si>
  <si>
    <t>Szkoła Podstawowa nr 1 im. Zdobywców Przestworzy</t>
  </si>
  <si>
    <t>ul. Księżycowa 6</t>
  </si>
  <si>
    <t>Szkoła Podstawowa nr 2 im. Krzysztofa Kamila Baczyńskiego</t>
  </si>
  <si>
    <t>Szkoła Podstawowa nr 8 im. Haliny Poświatowskiej</t>
  </si>
  <si>
    <t>ul. Szczytowa 28/30</t>
  </si>
  <si>
    <t>Szkoła Podstawowa nr 13 im. Kornela Makuszyńskiego</t>
  </si>
  <si>
    <t>Szkoła Podstawowa nr 13 im. Kornela Makuszyńskiego – zasilanie nr 2</t>
  </si>
  <si>
    <t>ul. Wręczycka 111/115</t>
  </si>
  <si>
    <t>Szkoła Podstawowa nr 13 im. Kornela Makuszyńskiego – zasilanie nr 1</t>
  </si>
  <si>
    <t>Szkoła Podstawowa nr 14 im. Henryka Sienkiewicza</t>
  </si>
  <si>
    <t>Szkoła Podstawowa nr 21 im. Ks. Stanisława Konarskiego</t>
  </si>
  <si>
    <t>ul. Sabinowska 7/9</t>
  </si>
  <si>
    <t>Szkoła Podstawowa nr 24 im. Jana Marcina Szancera</t>
  </si>
  <si>
    <t>Szkoła Podstawowa nr 25 im. Stanisława Staszica</t>
  </si>
  <si>
    <t>ul. Rędzińska 23</t>
  </si>
  <si>
    <t>Szkoła Podstawowa nr 29 im. Królowej Jadwigi</t>
  </si>
  <si>
    <t>ul. Św. Rocha 221</t>
  </si>
  <si>
    <t>Szkoła Podstawowa nr 30 im. por. Michała Brzeskiego</t>
  </si>
  <si>
    <t>ul. Ludowa 58</t>
  </si>
  <si>
    <t>ul. Polskiego Czerwonego Krzyża 18</t>
  </si>
  <si>
    <t>Szkoła Podstawowa nr 32 im. Jerzego Dudy-Gracza</t>
  </si>
  <si>
    <t>Szkoła Podstawowa nr 33 im. Marii Kownackiej</t>
  </si>
  <si>
    <t>Szkoła Podstawowa nr 33 im. Marii Kownackiej – zasilanie nr 2</t>
  </si>
  <si>
    <t>Szkoła Podstawowa nr 33 im. Marii Kownackiej – zasilanie nr 1</t>
  </si>
  <si>
    <t>Szkoła Podstawowa nr 35</t>
  </si>
  <si>
    <t>Szkoła Podstawowa nr 35 – zasilanie nr 2</t>
  </si>
  <si>
    <t>ul. Ogrodowa 50/64</t>
  </si>
  <si>
    <t>Szkoła Podstawowa nr 35 – zasilanie nr 1</t>
  </si>
  <si>
    <t>Szkoła Podstawowa nr 36 im. Polskich Olimpijczyków</t>
  </si>
  <si>
    <t>ul. Kasztanowa 7/9</t>
  </si>
  <si>
    <t>Szkoła Podstawowa nr 38 im. Ludwika Zamenhofa</t>
  </si>
  <si>
    <t>Szkoła Podstawowa nr 39 im. Marii Konopnickiej</t>
  </si>
  <si>
    <t>Szkoła Podstawowa nr 42 im. Jana Brzechwy</t>
  </si>
  <si>
    <t>Aleja Armii Krajowej 68A</t>
  </si>
  <si>
    <t>Szkoła Podstawowa nr 46 im. Stefana Żeromskiego</t>
  </si>
  <si>
    <t>ul. Szamotowa 8</t>
  </si>
  <si>
    <t>ul. Przestrzenna 68/70</t>
  </si>
  <si>
    <t>Szkoła Podstawowa nr 48  im. Armii Krajowej</t>
  </si>
  <si>
    <t>Szkoła Podstawowa nr 48 im. Armii Krajowej</t>
  </si>
  <si>
    <t>Szkoła Podstawowa nr 49 im. Janusza Kusocińskiego</t>
  </si>
  <si>
    <t>ul. Jesienna 42</t>
  </si>
  <si>
    <t>Szkoła Podstawowa nr 50 im. gen. Władysława Sikorskiego</t>
  </si>
  <si>
    <t>SP ZOZ Stacja Pogotowia Ratunkowego</t>
  </si>
  <si>
    <t>SP ZOZ Stacja Pogotowia Ratunkowego – baza transportu</t>
  </si>
  <si>
    <t>ul. Warszawska 113/115</t>
  </si>
  <si>
    <t>Techniczne Zakłady Naukowe im. gen. Władysława Sikorskiego</t>
  </si>
  <si>
    <t>ul. Jasnogórska 84/90</t>
  </si>
  <si>
    <t>Zakład Gospodarki Mieszkaniowej TBS w Częstochowie sp. z o.o.</t>
  </si>
  <si>
    <t>ul. Polskiej Organizacji Wojskowej 24</t>
  </si>
  <si>
    <t>Budynek mieszkalny</t>
  </si>
  <si>
    <t>ul. Krakowska 80 bl. 14</t>
  </si>
  <si>
    <t>Budynek użytkowy "Konduktorownia"</t>
  </si>
  <si>
    <t>ul. Wiolinowa 1</t>
  </si>
  <si>
    <t>Szkoła Podstawowa nr 54 z Oddziałami Integracyjnymi</t>
  </si>
  <si>
    <t>ul. Rozdolna 5</t>
  </si>
  <si>
    <t>ul. Orla 4/8</t>
  </si>
  <si>
    <t>Zespół Szkolno-Przedszkolny nr 1</t>
  </si>
  <si>
    <t>Aleja Jana Pawła II 95</t>
  </si>
  <si>
    <t>Zespół Szkolno-Przedszkolny nr 2 – budynek szkoły</t>
  </si>
  <si>
    <t>ul. Olsztyńska 42</t>
  </si>
  <si>
    <t>Zespół Szkolno-Przedszkolny nr 2</t>
  </si>
  <si>
    <t>Zespół Szkolno-Przedszkolny nr 2 – budynek oddziału przedszkolnego</t>
  </si>
  <si>
    <t>ul. Olsztyńska 44</t>
  </si>
  <si>
    <t>Zespół Szkolno-Przedszkolny nr 5</t>
  </si>
  <si>
    <t>ul. Św. Barbary 32</t>
  </si>
  <si>
    <t>Zespół Szkół im. Jana Kochanowskiego</t>
  </si>
  <si>
    <t>ul. Warszawska 142</t>
  </si>
  <si>
    <t>ul. Krakowska 80f</t>
  </si>
  <si>
    <t>Zespół Szkół Zawodowych Specjalnych im. Marii Grzegorzewskiej</t>
  </si>
  <si>
    <t>ul. Krótka 22</t>
  </si>
  <si>
    <t>Żłobek Miejski „Reksio”</t>
  </si>
  <si>
    <t>Żłobek Miejski – budynek główny</t>
  </si>
  <si>
    <t>Żłobek Miejski – filia</t>
  </si>
  <si>
    <t>Extra 10%</t>
  </si>
  <si>
    <t>Wartość paliwa gazowego netto</t>
  </si>
  <si>
    <t xml:space="preserve">Wartość usług dystrybucji paliwa gazowego netto </t>
  </si>
  <si>
    <t>Razem
Wartość usługi kompleksowej dostawy paliwa gazowego netto</t>
  </si>
  <si>
    <t>koszt paliwa gazowego</t>
  </si>
  <si>
    <t>Wartość akcyzy (stawka 0,362 gr/kWh)</t>
  </si>
  <si>
    <t>Wartość opłaty zmiennej</t>
  </si>
  <si>
    <t>Wartość opłaty stałej</t>
  </si>
  <si>
    <t>[h]</t>
  </si>
  <si>
    <t>-</t>
  </si>
  <si>
    <t>zwolnienie</t>
  </si>
  <si>
    <t>Wartość opłaty abonamentowej za okres 12 miesięcy</t>
  </si>
  <si>
    <t>ul. 7 Kamienic 4</t>
  </si>
  <si>
    <t>gr/kWh</t>
  </si>
  <si>
    <t>zł</t>
  </si>
  <si>
    <t>Zużycie</t>
  </si>
  <si>
    <t>kWh</t>
  </si>
  <si>
    <t>zł/kWh</t>
  </si>
  <si>
    <t>PP</t>
  </si>
  <si>
    <t>zł/m-c</t>
  </si>
  <si>
    <t>Koszt paliwa gazowego netto</t>
  </si>
  <si>
    <t>Wartość usług dystrybucji paliwa gazowego netto
Wartość opłaty zmiennej</t>
  </si>
  <si>
    <t>Wartość usług dystrybucji paliwa gazowego netto
Wartość opłaty stałej</t>
  </si>
  <si>
    <t>Opłaty abonamentowe netto</t>
  </si>
  <si>
    <t>Koszty dystrybucji netto</t>
  </si>
  <si>
    <t>Grupa taryfowa PGNiG</t>
  </si>
  <si>
    <t>Stawka opłaty zmiennej</t>
  </si>
  <si>
    <t>Stawka opłaty stałej</t>
  </si>
  <si>
    <t>h/rok</t>
  </si>
  <si>
    <t>Moc umowna</t>
  </si>
  <si>
    <t>1 miesiąc</t>
  </si>
  <si>
    <t>Obliczenie prognozy zużycia na 2019 rok</t>
  </si>
  <si>
    <t>Liczba godzin w okresie obowiązywania umowy (na potrzeby wyliczenia opłaty stałej dystrybucyjnej dla grup taryfowych W.5.1 i W.6.1)</t>
  </si>
  <si>
    <t xml:space="preserve">Miejski Ośrodek Pomocy Społecznej – lokal mieszkalny </t>
  </si>
  <si>
    <t>`</t>
  </si>
  <si>
    <t>Zespół Szkół Przemysłu Mody i Reklamy im. Władysława Stanisława Reymonta</t>
  </si>
  <si>
    <t>Numer aktualnie obowiązującej umowy</t>
  </si>
  <si>
    <t>Termin obowiązywania umowy</t>
  </si>
  <si>
    <t>Szkoła Podstawowa nr 19 im. Juliana Tuwima</t>
  </si>
  <si>
    <t>Szkoła Podstawowa nr 53 z Oddziałami Integracyjnymi im. Marii Skłodowskiej-Curie</t>
  </si>
  <si>
    <t>Zespół Szkół Gastronomicznych im. Marii Skłodowskiej-Curie</t>
  </si>
  <si>
    <t>Nabywca</t>
  </si>
  <si>
    <t>Gmina Miasto Częstochowa</t>
  </si>
  <si>
    <t>Miejskie Przedszkole nr 44 im. Janusza Korczaka</t>
  </si>
  <si>
    <t>Miejskie Przedszkole nr 44 im. Janusza Korczaka</t>
  </si>
  <si>
    <t>ul. Krakowska 80 bl. 11</t>
  </si>
  <si>
    <t>Warunki rozliczeń</t>
  </si>
  <si>
    <t>gr/(kWh/h)za h</t>
  </si>
  <si>
    <t>zł/12 m-cy</t>
  </si>
  <si>
    <t>Do wydrukowania tylko arkusz: Zał. A.</t>
  </si>
  <si>
    <t>Wartość netto zamówienia</t>
  </si>
  <si>
    <t xml:space="preserve">Do uzupełnienia / uaktualnienia przez Oferenta tylko komórki w kolorze źółtym. </t>
  </si>
  <si>
    <r>
      <t>C</t>
    </r>
    <r>
      <rPr>
        <sz val="10"/>
        <rFont val="Arial"/>
        <family val="2"/>
        <charset val="238"/>
      </rPr>
      <t xml:space="preserve"> - cena za paliwo gazowe</t>
    </r>
  </si>
  <si>
    <t>Specjalny Ośrodek Szkolno - Wychowawczy nr 5</t>
  </si>
  <si>
    <t>ul. Ludowa  58</t>
  </si>
  <si>
    <t>Żłobek Miejski - budynek główny</t>
  </si>
  <si>
    <t>Aleja Armii Krajowej 66a</t>
  </si>
  <si>
    <t>Żłobek Miejski "Reksio"</t>
  </si>
  <si>
    <t>Żłobek Miejski - filia</t>
  </si>
  <si>
    <t>ul. Sportowa 34a</t>
  </si>
  <si>
    <t>Szkoła Podstawowa nr 52 im. Małego Powstanca</t>
  </si>
  <si>
    <t>ul. Powstańców Warszawy 144a</t>
  </si>
  <si>
    <t>Szkoła Podstawowa nr 52 im. Małego Powstańca</t>
  </si>
  <si>
    <t>[kWh/h]</t>
  </si>
  <si>
    <t>W-3.6_ZA</t>
  </si>
  <si>
    <t>W-4_ZA</t>
  </si>
  <si>
    <t>W-5</t>
  </si>
  <si>
    <t>W-5.1_ZA</t>
  </si>
  <si>
    <t>W-2.12T</t>
  </si>
  <si>
    <t>W-2.1_ZA</t>
  </si>
  <si>
    <t>W-1.12T</t>
  </si>
  <si>
    <t>W-1.1_ZA</t>
  </si>
  <si>
    <t>W-3.12T</t>
  </si>
  <si>
    <t>W-3.6_Za</t>
  </si>
  <si>
    <t>Grupy taryfowe W-1.12T</t>
  </si>
  <si>
    <t>Grupy taryfowe
W-2.12T</t>
  </si>
  <si>
    <t>Grupy taryfowe
W-3.12T</t>
  </si>
  <si>
    <t>Grupa taryfowa
W-3.6</t>
  </si>
  <si>
    <t>Grupa taryfowa
W-5</t>
  </si>
  <si>
    <t>Grupa taryfowa
W-6</t>
  </si>
  <si>
    <t>Grupy taryfowe W-1.1_ZA</t>
  </si>
  <si>
    <t>Grupy taryfowe
W-2.1_ZA</t>
  </si>
  <si>
    <t>Grupa taryfowa W-3.6_ZA</t>
  </si>
  <si>
    <t>Grupa taryfowa W-4_ZA</t>
  </si>
  <si>
    <t>Grupa taryfowa
W-5.1_ZA</t>
  </si>
  <si>
    <t>Grupa taryfowa
W-6.1_ZA</t>
  </si>
  <si>
    <t>II Liceum Ogólnokształcące im.Romualda Traugutta</t>
  </si>
  <si>
    <t>6 jednostek organizacyjnych - NIP własny</t>
  </si>
  <si>
    <t>Miejskie Przedszkole nr 12 im. Ireny Szewińskiej</t>
  </si>
  <si>
    <t>ul. 1 Maja 5/7</t>
  </si>
  <si>
    <t>Szkoła Podstawowa nr 7 im. Konstantego Ildefonsa Gałczyńskiego</t>
  </si>
  <si>
    <t>Szkoła Podstawowa nr 9 im. Adama Mickiewicza</t>
  </si>
  <si>
    <t>Szkoła Podstawowa nr 31 im. Orła Białego</t>
  </si>
  <si>
    <t>Szkoła Podstawowa nr 31 im. Orła Białego – zasilanie nr 1</t>
  </si>
  <si>
    <t>Szkoła Podstawowa nr 31 im. Orła Białego – zasilanie nr 2</t>
  </si>
  <si>
    <t>Szkoła Podstawowa nr 41 im. Jana Matejki</t>
  </si>
  <si>
    <t>8018590365500000016723</t>
  </si>
  <si>
    <t>8018590365500007909813</t>
  </si>
  <si>
    <t>8018590365500008118078</t>
  </si>
  <si>
    <t>8018590365500008086056</t>
  </si>
  <si>
    <t>8018590365500006993325</t>
  </si>
  <si>
    <t>8018590365500008213469</t>
  </si>
  <si>
    <t>8018590365500007754109</t>
  </si>
  <si>
    <t>8018590365500007781907</t>
  </si>
  <si>
    <t>8018590365500007831169</t>
  </si>
  <si>
    <t>8018590365500007992303</t>
  </si>
  <si>
    <t>8018590365500007480718</t>
  </si>
  <si>
    <t>8018590365500007830773</t>
  </si>
  <si>
    <t>8018590365500008489246</t>
  </si>
  <si>
    <t>8018590365500007534800</t>
  </si>
  <si>
    <t>8018590365500007645520</t>
  </si>
  <si>
    <t>8018590365500007392615</t>
  </si>
  <si>
    <t>8018590365500007781822</t>
  </si>
  <si>
    <t>8018590365500007344140</t>
  </si>
  <si>
    <t>8018590365500000026357</t>
  </si>
  <si>
    <t>8018590365500007855578</t>
  </si>
  <si>
    <t>8018590365500000026487</t>
  </si>
  <si>
    <t>8018590365500003899552</t>
  </si>
  <si>
    <t>8018590365500000026623</t>
  </si>
  <si>
    <t>8018590365500000026333</t>
  </si>
  <si>
    <t>8018590365500007380544</t>
  </si>
  <si>
    <t>8018590365500007927275</t>
  </si>
  <si>
    <t>8018590365500007103785</t>
  </si>
  <si>
    <t>8018590365500006094404</t>
  </si>
  <si>
    <t>8018590365500000026692</t>
  </si>
  <si>
    <t>8018590365500007104461</t>
  </si>
  <si>
    <t>8018590365500008012833</t>
  </si>
  <si>
    <t>8018590365500007733104</t>
  </si>
  <si>
    <t>8018590365500000010851</t>
  </si>
  <si>
    <t>8018590365500007336312</t>
  </si>
  <si>
    <t>8018590365500007790466</t>
  </si>
  <si>
    <t>8018590365500000026418</t>
  </si>
  <si>
    <t>8018590365500007344942</t>
  </si>
  <si>
    <t>8018590365500007258553</t>
  </si>
  <si>
    <t>8018590365500006231915</t>
  </si>
  <si>
    <t>8018590365500019570223</t>
  </si>
  <si>
    <t>8018590365500000026401</t>
  </si>
  <si>
    <t>8018590365500006152340</t>
  </si>
  <si>
    <t>8018590365500008113745</t>
  </si>
  <si>
    <t>8018590365500007633138</t>
  </si>
  <si>
    <t>8018590365500007379999</t>
  </si>
  <si>
    <t>8018590365500008451298</t>
  </si>
  <si>
    <t>8018590365500008717042</t>
  </si>
  <si>
    <t>8018590365500007244235</t>
  </si>
  <si>
    <t>8018590365500008149522</t>
  </si>
  <si>
    <t>8018590365500007208459</t>
  </si>
  <si>
    <t>8018590365500008169230</t>
  </si>
  <si>
    <t>8018590365500000026630</t>
  </si>
  <si>
    <t>8018590365500007428857</t>
  </si>
  <si>
    <t>8018590365500007240206</t>
  </si>
  <si>
    <t>8018590365500006096286</t>
  </si>
  <si>
    <t>8018590365500007781488</t>
  </si>
  <si>
    <t>8018590365500008687727</t>
  </si>
  <si>
    <t>8018590365500007394343</t>
  </si>
  <si>
    <t>8018590365500007554433</t>
  </si>
  <si>
    <t>8018590365500007336084</t>
  </si>
  <si>
    <t>8018590365500006862959</t>
  </si>
  <si>
    <t>8018590365500007343211</t>
  </si>
  <si>
    <t>8018590365500007610986</t>
  </si>
  <si>
    <t>8018590365500008671900</t>
  </si>
  <si>
    <t>8018590365500000001149</t>
  </si>
  <si>
    <t>8018590365500000006236</t>
  </si>
  <si>
    <t>8018590365500006058475</t>
  </si>
  <si>
    <t>8018590365500000001439</t>
  </si>
  <si>
    <t>8018590365500008430873</t>
  </si>
  <si>
    <t>8018590365500007881089</t>
  </si>
  <si>
    <t>8018590365500008050934</t>
  </si>
  <si>
    <t>8018590365500000026616</t>
  </si>
  <si>
    <t>8018590365500006671254</t>
  </si>
  <si>
    <t>8018590365500008708866</t>
  </si>
  <si>
    <t>8018590365500006576214</t>
  </si>
  <si>
    <t>8018590365500008689943</t>
  </si>
  <si>
    <t>8018590365500007425375</t>
  </si>
  <si>
    <t>8018590365500007928128</t>
  </si>
  <si>
    <t>8018590365500008660461</t>
  </si>
  <si>
    <t>8018590365500007024554</t>
  </si>
  <si>
    <t>8018590365500000026463</t>
  </si>
  <si>
    <t>8018590365500007723709</t>
  </si>
  <si>
    <t>8018590365500000030569</t>
  </si>
  <si>
    <t>8018590365500007313092</t>
  </si>
  <si>
    <t>8018590365500007375069</t>
  </si>
  <si>
    <t>8018590365500007236254</t>
  </si>
  <si>
    <t>8018590365500007236278</t>
  </si>
  <si>
    <t>8018590365500000015863</t>
  </si>
  <si>
    <t>8018590365500007944975</t>
  </si>
  <si>
    <t>8018590365500008804834</t>
  </si>
  <si>
    <t>8018590365500007100173</t>
  </si>
  <si>
    <t>8018590365500007451718</t>
  </si>
  <si>
    <t>8018590365500007189666</t>
  </si>
  <si>
    <t>8018590365500007820132</t>
  </si>
  <si>
    <t>8018590365500020726831</t>
  </si>
  <si>
    <t>8018590365500007832463</t>
  </si>
  <si>
    <t>8018590365500006391893</t>
  </si>
  <si>
    <t>8018590365500007292908</t>
  </si>
  <si>
    <t>8018590365500013265057</t>
  </si>
  <si>
    <t>8018590365500007930770</t>
  </si>
  <si>
    <t>8018590365500007796406</t>
  </si>
  <si>
    <t>8018590365500007351179</t>
  </si>
  <si>
    <t>8018590365500000019175</t>
  </si>
  <si>
    <t>8018590365500007565958</t>
  </si>
  <si>
    <t>8018590365500007353418</t>
  </si>
  <si>
    <t>8018590365500007314969</t>
  </si>
  <si>
    <t>8018590365500007314983</t>
  </si>
  <si>
    <t>8018590365500007315003</t>
  </si>
  <si>
    <t>8018590365500007046181</t>
  </si>
  <si>
    <t>8018590365500006165289</t>
  </si>
  <si>
    <t>Muzeum Częstochowskie  – Pawilon wystawowy B</t>
  </si>
  <si>
    <t>Miejski Ośrodek Pomocy Społecznej - Centrum Pomocy Dziecku Niepełnosprawnemu i jego Rodzinie - lokal użytkowy</t>
  </si>
  <si>
    <t>Miejskie Przedszkole nr 3 im. Bajkowa Kraina</t>
  </si>
  <si>
    <t>Zespół Szkolno-Przedszkolny nr 6</t>
  </si>
  <si>
    <t>Muzeum Częstochowskie – Muzeum Żydów Częstochowian - lokal nr 1</t>
  </si>
  <si>
    <t>Muzeum Częstochowskie – ODDC i Dz. Przyrody - lokal nr 4</t>
  </si>
  <si>
    <t>Muzeum Częstochowskie – Kamienica Mieszczańska - lokal nr 5</t>
  </si>
  <si>
    <t>Muzeum Częstochowskie –  Kamienica Mieszczańska - lokal nr 6</t>
  </si>
  <si>
    <t>Szkoła Podstawowa nr 37 im. Jana Pawła II</t>
  </si>
  <si>
    <t>ul. Wielkoborska 54</t>
  </si>
  <si>
    <t>Prognoza zużycia paliwa gazowego na 2022 rok</t>
  </si>
  <si>
    <t>Zużycie wg prognozy na 2022 rok</t>
  </si>
  <si>
    <t>Zużycie ogółem na 2022 rok</t>
  </si>
  <si>
    <t xml:space="preserve">Załącznik A1 do FORMULARZA OFERTOWEGO dla odbiorców uwzględnionych w art. 62b ust. 1 pkt 2 Ustawy z dnia 10 kwietnia 1997 r. – Prawo Energetyczne </t>
  </si>
  <si>
    <t>ul. Eugeniusza Gaczkowskiego 16/20 m. 25</t>
  </si>
  <si>
    <t>Miejskie Przedszkole Integracyjne nr 41</t>
  </si>
  <si>
    <t>RAZEM (I+II)</t>
  </si>
  <si>
    <t>78 jednostek budżetowych - NIP Gminy</t>
  </si>
  <si>
    <t>Miejskie Przedszkole nr 41</t>
  </si>
  <si>
    <t>31.12.2022</t>
  </si>
  <si>
    <t>ul. Bolesława Prusa 20</t>
  </si>
  <si>
    <t>ul. Stanisława Kontkiewicza 2</t>
  </si>
  <si>
    <t>ul. Jana Kilińskiego 62</t>
  </si>
  <si>
    <t>ul. Jana Kilińskiego 10</t>
  </si>
  <si>
    <t>ul. Ks. Stanisława Staszica 10</t>
  </si>
  <si>
    <t>ul. Feliksa Nowowiejskiego 14 m. 77</t>
  </si>
  <si>
    <t>ul. Tadeusza Gajcego 6 m. 2</t>
  </si>
  <si>
    <t>ul. Bronisława Czecha 2a m.50</t>
  </si>
  <si>
    <t>ul. Lucjana Rydla 8 m. 5</t>
  </si>
  <si>
    <t>ul. Bolesława Limanowskiego 106/110 m.12</t>
  </si>
  <si>
    <t>ul. Wacława Sieroszewskiego12/68</t>
  </si>
  <si>
    <t>ul. Gen. Jana Henryka Dąbrowskiego 1 m. 22</t>
  </si>
  <si>
    <t>ul. Karola Szymanowskiego 9</t>
  </si>
  <si>
    <t>ul. Ferdynanda Focha 55</t>
  </si>
  <si>
    <t>ul. Stanisława Ignacego Witkiewicza 4</t>
  </si>
  <si>
    <t>ul. Józefa Mireckiego 26A</t>
  </si>
  <si>
    <t>ul. Jerzego Kurpińskiego-Ponurego 6</t>
  </si>
  <si>
    <t>ul. Władysława Broniewskiego 18</t>
  </si>
  <si>
    <t>ul. Krzyszfofa Kamila Baczyńskiego 11</t>
  </si>
  <si>
    <t>ul. Kazimierza Michałowskiego 32</t>
  </si>
  <si>
    <t>ul. Stafana Starzyńskiego 9</t>
  </si>
  <si>
    <t>ul. Karola Szymanowskiego 3A</t>
  </si>
  <si>
    <t>ul. Edwarda Wittiga 1</t>
  </si>
  <si>
    <t>ul. Xawerego Dunikowskiego 10</t>
  </si>
  <si>
    <t>ul. Piotra Czajkowskiego 3</t>
  </si>
  <si>
    <t>ul. Kazimierza Przerwy-Tetmajera 8</t>
  </si>
  <si>
    <t>ul. Eugeniusza Kwiatkowskiego 6</t>
  </si>
  <si>
    <t>ul. Jerzego Kukuczki 4</t>
  </si>
  <si>
    <t>ul. Gen. Leopolda Okulickiego 63</t>
  </si>
  <si>
    <t>ul. Bronisława Czecha 17</t>
  </si>
  <si>
    <t>ul. Juliusza Słowackiego 35</t>
  </si>
  <si>
    <t>ul. Krzysztofa Kamila Baczyńskiego 2a</t>
  </si>
  <si>
    <t>ul. Ludwika Zamenhofa 23</t>
  </si>
  <si>
    <t>ul. Jerzego Waszyngtona 62</t>
  </si>
  <si>
    <t>ul. Bronisława Hubermana 7</t>
  </si>
  <si>
    <t>ul. Kazimierza Przerwy-Tetmajera 40</t>
  </si>
  <si>
    <t>ul. Seweryna Goszczyńskiego 9/11</t>
  </si>
  <si>
    <t>ul. Gen. Władysława Sikorskiego 56</t>
  </si>
  <si>
    <t>ul. Mikołaja Kopernika 79/87</t>
  </si>
  <si>
    <t>ul. Leona Schillera 5</t>
  </si>
  <si>
    <t>ul. Stefana Starzyńskiego 10</t>
  </si>
  <si>
    <t>ul. Władysława Orkana 95/109</t>
  </si>
  <si>
    <t>ul. Jerzego Kukuczki 30</t>
  </si>
  <si>
    <t>ul. Stanisława Worcella 1</t>
  </si>
  <si>
    <t>ul. Lucjana Rydla 4</t>
  </si>
  <si>
    <t>ul. Ignacego Łukasińskiego 50/68</t>
  </si>
  <si>
    <t>ul. Adama Mickiewicza 12</t>
  </si>
  <si>
    <t>ul. Królowej Bony 1/3</t>
  </si>
  <si>
    <t>ul. Marszałka Józefa Piłsudskiego 3</t>
  </si>
  <si>
    <t>ul. Marszałka Józefa Piłsudskiego 34/36</t>
  </si>
  <si>
    <t>ul. Krzysztofa Kamila Baczyńskiego 2</t>
  </si>
  <si>
    <t>ul. Gen Leopolda Okulickiego 63</t>
  </si>
  <si>
    <t>ul. Karola Szymanowskiego 3a</t>
  </si>
  <si>
    <t>ul. Krzysztofa Kamila Baczyńskiego 11</t>
  </si>
  <si>
    <t>ul. Józefa Mireckiego 25A</t>
  </si>
  <si>
    <t>Średnia
2019-2020-2021</t>
  </si>
  <si>
    <t>ul Powstańców 9/11</t>
  </si>
  <si>
    <t>Szkoła Podstawowa nr 27 im. Zygmunta Łęskiego</t>
  </si>
  <si>
    <t>IZ.272.92.1.2021</t>
  </si>
  <si>
    <t>IZ.272.92.2.2021</t>
  </si>
  <si>
    <t>IZ.272.92.4.2021</t>
  </si>
  <si>
    <t>IZ.272.92.5.2021</t>
  </si>
  <si>
    <t>IZ.272.92.6.2021</t>
  </si>
  <si>
    <t>IZ.272.92.8.2021</t>
  </si>
  <si>
    <t>IZ.272.92.9.2021</t>
  </si>
  <si>
    <t>IZ.272.92.10.2021</t>
  </si>
  <si>
    <t>IZ.272.92.11.2021</t>
  </si>
  <si>
    <t>IZ.272.92.12.2021</t>
  </si>
  <si>
    <t>IZ.272.92.13.2021</t>
  </si>
  <si>
    <t>IZ.272.92.14.2021</t>
  </si>
  <si>
    <t>IZ.272.92.15.2021</t>
  </si>
  <si>
    <t>IZ.272.92.16.2021</t>
  </si>
  <si>
    <t>IZ.272.92.17.2021</t>
  </si>
  <si>
    <t>IZ.272.92.18.2021</t>
  </si>
  <si>
    <t>IZ.272.92.19.2021</t>
  </si>
  <si>
    <t>IZ.272.92.20.2021</t>
  </si>
  <si>
    <t>IZ.272.92.21.2021</t>
  </si>
  <si>
    <t>IZ.272.92.22.2021</t>
  </si>
  <si>
    <t>IZ.272.92.23.2021</t>
  </si>
  <si>
    <t>IZ.272.92.24.2021</t>
  </si>
  <si>
    <t>IZ.272.92.25.2021</t>
  </si>
  <si>
    <t>IZ.272.92.26.2021</t>
  </si>
  <si>
    <t>IZ.272.92.27.2021</t>
  </si>
  <si>
    <t>IZ.272.92.28.2021</t>
  </si>
  <si>
    <t>IZ.272.92.29.2021</t>
  </si>
  <si>
    <t>IZ.272.92.30.2021</t>
  </si>
  <si>
    <t>IZ.272.92.31.2021</t>
  </si>
  <si>
    <t>IZ.272.92.32.2021</t>
  </si>
  <si>
    <t>IZ.272.92.33.2021</t>
  </si>
  <si>
    <t>IZ.272.92.34.2021</t>
  </si>
  <si>
    <t>IZ.272.92.35.2021</t>
  </si>
  <si>
    <t>IZ.272.92.36.2021</t>
  </si>
  <si>
    <t>IZ.272.92.37.2021</t>
  </si>
  <si>
    <t>IZ.272.92.39.2021</t>
  </si>
  <si>
    <t>IZ.272.92.41.2021</t>
  </si>
  <si>
    <t>IZ.272.92.42.2021</t>
  </si>
  <si>
    <t>IZ.272.92.43.2021</t>
  </si>
  <si>
    <t>IZ.272.92.44.2021</t>
  </si>
  <si>
    <t>IZ.272.92.45.2021</t>
  </si>
  <si>
    <t>IZ.272.92.46.2021</t>
  </si>
  <si>
    <t>IZ.272.92.47.2021</t>
  </si>
  <si>
    <t>IZ.272.92.48.2021</t>
  </si>
  <si>
    <t>IZ.272.92.49.2021</t>
  </si>
  <si>
    <t>IZ.272.92.50.2021</t>
  </si>
  <si>
    <t>IZ.272.92.51.2021</t>
  </si>
  <si>
    <t>IZ.272.92.52.2021</t>
  </si>
  <si>
    <t>IZ.272.92.53.2021</t>
  </si>
  <si>
    <t>IZ.272.92.54.2021</t>
  </si>
  <si>
    <t>IZ.272.92.55.2021</t>
  </si>
  <si>
    <t>IZ.272.92.56.2021</t>
  </si>
  <si>
    <t>IZ.272.92.57.2021</t>
  </si>
  <si>
    <t>IZ.272.92.58.2021</t>
  </si>
  <si>
    <t>IZ.272.92.59.2021</t>
  </si>
  <si>
    <t>IZ.272.92.60.2021</t>
  </si>
  <si>
    <t>IZ.272.92.61.2021</t>
  </si>
  <si>
    <t>IZ.272.92.62.2021</t>
  </si>
  <si>
    <t>IZ.272.92.63.2021</t>
  </si>
  <si>
    <t>IZ.272.92.64.2021</t>
  </si>
  <si>
    <t>IZ.272.92.66.2021</t>
  </si>
  <si>
    <t>IZ.272.92.67.2021</t>
  </si>
  <si>
    <t>IZ.272.92.68.2021</t>
  </si>
  <si>
    <t>IZ.272.92.69.2021</t>
  </si>
  <si>
    <t>IZ.272.92.70.2021</t>
  </si>
  <si>
    <t>IZ.272.92.71.2021</t>
  </si>
  <si>
    <t>IZ.272.92.72.2021</t>
  </si>
  <si>
    <t>IZ.272.92.73.2021</t>
  </si>
  <si>
    <t>IZ.272.92.74.2021</t>
  </si>
  <si>
    <t>IZ.272.92.75.2021</t>
  </si>
  <si>
    <t>IZ.272.92.76.2021</t>
  </si>
  <si>
    <t>IZ.272.92.77.2021</t>
  </si>
  <si>
    <t>IZ.272.92.78.2021</t>
  </si>
  <si>
    <t>IZ.272.92.79.2021</t>
  </si>
  <si>
    <t>IZ.272.92.80.2021</t>
  </si>
  <si>
    <t>IZ.272.92.81.2021</t>
  </si>
  <si>
    <t>IZ.272.92.82.2021</t>
  </si>
  <si>
    <t>IZ.272.92.84.2021</t>
  </si>
  <si>
    <t>IZ.272.92.85.2021</t>
  </si>
  <si>
    <t>IZ.272.92.86.2021</t>
  </si>
  <si>
    <t>IZ.272.92.83.2021</t>
  </si>
  <si>
    <t>IZ.272.92.87.2021</t>
  </si>
  <si>
    <t>Wartości z komórek w kolorze zielonym należy wpisać do Załącznika nr 5 do specyfikacji Druk "OFERTA".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</si>
</sst>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00"/>
    <numFmt numFmtId="165" formatCode="0,000,000"/>
    <numFmt numFmtId="166" formatCode="_-* #,##0.000\ _z_ł_-;\-* #,##0.000\ _z_ł_-;_-* \-???\ _z_ł_-;_-@_-"/>
    <numFmt numFmtId="167" formatCode="0.000"/>
  </numFmts>
  <fonts count="22" x14ac:knownFonts="1"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8"/>
      <name val="Arial"/>
      <family val="2"/>
      <charset val="238"/>
    </font>
    <font>
      <b/>
      <i/>
      <sz val="8"/>
      <name val="Arial"/>
      <family val="2"/>
      <charset val="238"/>
    </font>
    <font>
      <i/>
      <sz val="8"/>
      <name val="Arial"/>
      <family val="2"/>
      <charset val="238"/>
    </font>
    <font>
      <b/>
      <sz val="8"/>
      <color indexed="10"/>
      <name val="Arial"/>
      <family val="2"/>
      <charset val="238"/>
    </font>
    <font>
      <sz val="8"/>
      <color indexed="8"/>
      <name val="Arial"/>
      <family val="2"/>
      <charset val="238"/>
    </font>
    <font>
      <sz val="8"/>
      <color indexed="55"/>
      <name val="Arial"/>
      <family val="2"/>
      <charset val="238"/>
    </font>
    <font>
      <b/>
      <i/>
      <sz val="8"/>
      <color indexed="55"/>
      <name val="Arial"/>
      <family val="2"/>
      <charset val="238"/>
    </font>
    <font>
      <sz val="8"/>
      <color indexed="23"/>
      <name val="Arial"/>
      <family val="2"/>
      <charset val="238"/>
    </font>
    <font>
      <b/>
      <sz val="8"/>
      <color indexed="23"/>
      <name val="Arial"/>
      <family val="2"/>
      <charset val="238"/>
    </font>
    <font>
      <b/>
      <i/>
      <sz val="8"/>
      <color indexed="23"/>
      <name val="Arial"/>
      <family val="2"/>
      <charset val="238"/>
    </font>
    <font>
      <b/>
      <sz val="10"/>
      <name val="Verdana"/>
      <family val="2"/>
      <charset val="1"/>
    </font>
    <font>
      <sz val="10"/>
      <color indexed="9"/>
      <name val="Arial"/>
      <family val="2"/>
      <charset val="238"/>
    </font>
    <font>
      <b/>
      <sz val="10"/>
      <color indexed="9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theme="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0"/>
      <color theme="0"/>
      <name val="Arial"/>
      <family val="2"/>
      <charset val="238"/>
    </font>
  </fonts>
  <fills count="21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indexed="40"/>
        <bgColor indexed="26"/>
      </patternFill>
    </fill>
    <fill>
      <patternFill patternType="solid">
        <fgColor indexed="40"/>
        <bgColor indexed="41"/>
      </patternFill>
    </fill>
    <fill>
      <patternFill patternType="solid">
        <fgColor indexed="9"/>
        <bgColor indexed="13"/>
      </patternFill>
    </fill>
    <fill>
      <patternFill patternType="solid">
        <fgColor indexed="22"/>
        <bgColor indexed="26"/>
      </patternFill>
    </fill>
    <fill>
      <patternFill patternType="solid">
        <fgColor indexed="22"/>
        <bgColor indexed="41"/>
      </patternFill>
    </fill>
    <fill>
      <patternFill patternType="solid">
        <fgColor indexed="22"/>
        <bgColor indexed="31"/>
      </patternFill>
    </fill>
    <fill>
      <patternFill patternType="solid">
        <fgColor indexed="9"/>
        <bgColor indexed="41"/>
      </patternFill>
    </fill>
    <fill>
      <patternFill patternType="solid">
        <fgColor indexed="11"/>
        <bgColor indexed="64"/>
      </patternFill>
    </fill>
    <fill>
      <patternFill patternType="solid">
        <fgColor indexed="13"/>
        <bgColor indexed="26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13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41"/>
      </patternFill>
    </fill>
    <fill>
      <patternFill patternType="solid">
        <fgColor rgb="FF92D050"/>
        <bgColor indexed="26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2" fillId="0" borderId="0"/>
    <xf numFmtId="0" fontId="2" fillId="0" borderId="0" applyNumberFormat="0" applyFill="0" applyBorder="0" applyProtection="0">
      <alignment horizontal="left"/>
    </xf>
    <xf numFmtId="0" fontId="2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Protection="0">
      <alignment horizontal="left"/>
    </xf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280">
    <xf numFmtId="0" fontId="0" fillId="0" borderId="0" xfId="0"/>
    <xf numFmtId="1" fontId="3" fillId="2" borderId="0" xfId="0" applyNumberFormat="1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3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" fontId="11" fillId="2" borderId="0" xfId="0" applyNumberFormat="1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 wrapText="1"/>
    </xf>
    <xf numFmtId="1" fontId="11" fillId="3" borderId="0" xfId="0" applyNumberFormat="1" applyFont="1" applyFill="1" applyBorder="1" applyAlignment="1">
      <alignment horizontal="center" vertical="center" wrapText="1"/>
    </xf>
    <xf numFmtId="0" fontId="11" fillId="3" borderId="0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vertical="center"/>
    </xf>
    <xf numFmtId="0" fontId="11" fillId="0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165" fontId="3" fillId="4" borderId="1" xfId="0" applyNumberFormat="1" applyFont="1" applyFill="1" applyBorder="1" applyAlignment="1">
      <alignment horizontal="right" vertical="center" wrapText="1"/>
    </xf>
    <xf numFmtId="165" fontId="1" fillId="4" borderId="3" xfId="0" applyNumberFormat="1" applyFont="1" applyFill="1" applyBorder="1" applyAlignment="1">
      <alignment horizontal="right" vertical="center" wrapText="1"/>
    </xf>
    <xf numFmtId="0" fontId="3" fillId="4" borderId="1" xfId="0" applyFont="1" applyFill="1" applyBorder="1" applyAlignment="1">
      <alignment horizontal="center" vertical="center" textRotation="90" wrapText="1"/>
    </xf>
    <xf numFmtId="1" fontId="3" fillId="4" borderId="1" xfId="0" applyNumberFormat="1" applyFont="1" applyFill="1" applyBorder="1" applyAlignment="1">
      <alignment horizontal="center" vertical="center" wrapText="1"/>
    </xf>
    <xf numFmtId="2" fontId="3" fillId="4" borderId="1" xfId="0" applyNumberFormat="1" applyFont="1" applyFill="1" applyBorder="1" applyAlignment="1">
      <alignment horizontal="right" vertical="center" wrapText="1"/>
    </xf>
    <xf numFmtId="3" fontId="3" fillId="4" borderId="1" xfId="0" applyNumberFormat="1" applyFont="1" applyFill="1" applyBorder="1" applyAlignment="1">
      <alignment horizontal="center" vertical="center"/>
    </xf>
    <xf numFmtId="4" fontId="3" fillId="4" borderId="1" xfId="0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10" fillId="2" borderId="0" xfId="0" applyFont="1" applyFill="1" applyAlignment="1">
      <alignment vertical="center"/>
    </xf>
    <xf numFmtId="0" fontId="10" fillId="0" borderId="0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left" vertical="center" wrapText="1"/>
    </xf>
    <xf numFmtId="0" fontId="1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right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vertical="center"/>
    </xf>
    <xf numFmtId="3" fontId="1" fillId="2" borderId="0" xfId="0" applyNumberFormat="1" applyFont="1" applyFill="1" applyAlignment="1">
      <alignment vertical="center"/>
    </xf>
    <xf numFmtId="3" fontId="3" fillId="2" borderId="0" xfId="0" applyNumberFormat="1" applyFont="1" applyFill="1" applyAlignment="1">
      <alignment vertical="center"/>
    </xf>
    <xf numFmtId="0" fontId="8" fillId="2" borderId="0" xfId="0" applyFont="1" applyFill="1" applyAlignment="1">
      <alignment horizontal="right" vertical="center"/>
    </xf>
    <xf numFmtId="0" fontId="3" fillId="2" borderId="0" xfId="0" applyFont="1" applyFill="1" applyAlignment="1">
      <alignment horizontal="right" vertical="center"/>
    </xf>
    <xf numFmtId="3" fontId="1" fillId="2" borderId="0" xfId="0" applyNumberFormat="1" applyFont="1" applyFill="1" applyBorder="1" applyAlignment="1">
      <alignment vertical="center"/>
    </xf>
    <xf numFmtId="0" fontId="10" fillId="2" borderId="0" xfId="0" applyFont="1" applyFill="1" applyBorder="1" applyAlignment="1">
      <alignment vertical="center"/>
    </xf>
    <xf numFmtId="0" fontId="10" fillId="3" borderId="0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165" fontId="1" fillId="2" borderId="1" xfId="0" applyNumberFormat="1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horizontal="center" vertical="center" textRotation="90" wrapText="1"/>
    </xf>
    <xf numFmtId="2" fontId="3" fillId="2" borderId="1" xfId="0" applyNumberFormat="1" applyFont="1" applyFill="1" applyBorder="1" applyAlignment="1">
      <alignment horizontal="right" vertical="center" wrapText="1"/>
    </xf>
    <xf numFmtId="1" fontId="3" fillId="2" borderId="1" xfId="0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1" fontId="8" fillId="2" borderId="1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/>
    </xf>
    <xf numFmtId="1" fontId="4" fillId="5" borderId="1" xfId="0" applyNumberFormat="1" applyFont="1" applyFill="1" applyBorder="1" applyAlignment="1">
      <alignment horizontal="center" vertical="center" wrapText="1"/>
    </xf>
    <xf numFmtId="1" fontId="10" fillId="0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1" fontId="1" fillId="2" borderId="2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49" fontId="1" fillId="7" borderId="1" xfId="2" applyNumberFormat="1" applyFont="1" applyFill="1" applyBorder="1" applyAlignment="1" applyProtection="1">
      <alignment horizontal="right" vertical="center"/>
    </xf>
    <xf numFmtId="49" fontId="1" fillId="7" borderId="3" xfId="2" applyNumberFormat="1" applyFont="1" applyFill="1" applyBorder="1" applyAlignment="1" applyProtection="1">
      <alignment horizontal="right" vertical="center"/>
    </xf>
    <xf numFmtId="0" fontId="1" fillId="7" borderId="1" xfId="2" applyNumberFormat="1" applyFont="1" applyFill="1" applyBorder="1" applyAlignment="1" applyProtection="1">
      <alignment horizontal="center" vertical="center"/>
    </xf>
    <xf numFmtId="0" fontId="1" fillId="2" borderId="1" xfId="0" applyFont="1" applyFill="1" applyBorder="1" applyAlignment="1">
      <alignment vertical="center" wrapText="1"/>
    </xf>
    <xf numFmtId="3" fontId="1" fillId="3" borderId="1" xfId="0" applyNumberFormat="1" applyFont="1" applyFill="1" applyBorder="1" applyAlignment="1">
      <alignment horizontal="right" vertical="center"/>
    </xf>
    <xf numFmtId="3" fontId="3" fillId="2" borderId="1" xfId="0" applyNumberFormat="1" applyFont="1" applyFill="1" applyBorder="1" applyAlignment="1">
      <alignment horizontal="right" vertical="center"/>
    </xf>
    <xf numFmtId="3" fontId="1" fillId="2" borderId="1" xfId="0" applyNumberFormat="1" applyFont="1" applyFill="1" applyBorder="1" applyAlignment="1">
      <alignment horizontal="right" vertical="center"/>
    </xf>
    <xf numFmtId="3" fontId="8" fillId="2" borderId="1" xfId="0" applyNumberFormat="1" applyFont="1" applyFill="1" applyBorder="1" applyAlignment="1">
      <alignment horizontal="right" vertical="center"/>
    </xf>
    <xf numFmtId="4" fontId="1" fillId="3" borderId="1" xfId="0" applyNumberFormat="1" applyFont="1" applyFill="1" applyBorder="1" applyAlignment="1">
      <alignment horizontal="right" vertical="center" wrapText="1"/>
    </xf>
    <xf numFmtId="4" fontId="1" fillId="2" borderId="1" xfId="0" applyNumberFormat="1" applyFont="1" applyFill="1" applyBorder="1" applyAlignment="1">
      <alignment horizontal="right" vertical="center"/>
    </xf>
    <xf numFmtId="4" fontId="1" fillId="3" borderId="1" xfId="0" applyNumberFormat="1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3" fillId="5" borderId="1" xfId="0" applyFont="1" applyFill="1" applyBorder="1" applyAlignment="1" applyProtection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3" fillId="6" borderId="1" xfId="0" applyFont="1" applyFill="1" applyBorder="1" applyAlignment="1" applyProtection="1">
      <alignment vertical="center"/>
    </xf>
    <xf numFmtId="0" fontId="3" fillId="6" borderId="1" xfId="0" applyFont="1" applyFill="1" applyBorder="1" applyAlignment="1" applyProtection="1">
      <alignment vertical="center" wrapText="1"/>
    </xf>
    <xf numFmtId="49" fontId="3" fillId="5" borderId="1" xfId="0" applyNumberFormat="1" applyFont="1" applyFill="1" applyBorder="1" applyAlignment="1">
      <alignment horizontal="right" vertical="center" wrapText="1"/>
    </xf>
    <xf numFmtId="49" fontId="1" fillId="5" borderId="3" xfId="0" applyNumberFormat="1" applyFont="1" applyFill="1" applyBorder="1" applyAlignment="1">
      <alignment horizontal="right" vertical="center" wrapText="1"/>
    </xf>
    <xf numFmtId="1" fontId="3" fillId="5" borderId="1" xfId="0" applyNumberFormat="1" applyFont="1" applyFill="1" applyBorder="1" applyAlignment="1">
      <alignment horizontal="right" vertical="center"/>
    </xf>
    <xf numFmtId="3" fontId="3" fillId="5" borderId="1" xfId="0" applyNumberFormat="1" applyFont="1" applyFill="1" applyBorder="1" applyAlignment="1">
      <alignment horizontal="right" vertical="center"/>
    </xf>
    <xf numFmtId="4" fontId="3" fillId="5" borderId="1" xfId="0" applyNumberFormat="1" applyFont="1" applyFill="1" applyBorder="1" applyAlignment="1">
      <alignment horizontal="right" vertical="center"/>
    </xf>
    <xf numFmtId="0" fontId="12" fillId="0" borderId="1" xfId="0" applyFont="1" applyFill="1" applyBorder="1" applyAlignment="1" applyProtection="1">
      <alignment horizontal="center" vertical="center"/>
    </xf>
    <xf numFmtId="0" fontId="4" fillId="8" borderId="1" xfId="0" applyFont="1" applyFill="1" applyBorder="1" applyAlignment="1" applyProtection="1">
      <alignment horizontal="center" vertical="center"/>
    </xf>
    <xf numFmtId="0" fontId="4" fillId="8" borderId="2" xfId="0" applyFont="1" applyFill="1" applyBorder="1" applyAlignment="1" applyProtection="1">
      <alignment horizontal="center" vertical="center"/>
    </xf>
    <xf numFmtId="0" fontId="4" fillId="9" borderId="1" xfId="0" applyFont="1" applyFill="1" applyBorder="1" applyAlignment="1">
      <alignment vertical="center" wrapText="1"/>
    </xf>
    <xf numFmtId="49" fontId="5" fillId="8" borderId="1" xfId="0" applyNumberFormat="1" applyFont="1" applyFill="1" applyBorder="1" applyAlignment="1">
      <alignment horizontal="right" vertical="center" wrapText="1"/>
    </xf>
    <xf numFmtId="49" fontId="1" fillId="10" borderId="3" xfId="0" applyNumberFormat="1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1" fontId="4" fillId="8" borderId="1" xfId="0" applyNumberFormat="1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vertical="center" wrapText="1"/>
    </xf>
    <xf numFmtId="3" fontId="4" fillId="8" borderId="1" xfId="0" applyNumberFormat="1" applyFont="1" applyFill="1" applyBorder="1" applyAlignment="1">
      <alignment horizontal="right" vertical="center" wrapText="1"/>
    </xf>
    <xf numFmtId="3" fontId="9" fillId="8" borderId="1" xfId="0" applyNumberFormat="1" applyFont="1" applyFill="1" applyBorder="1" applyAlignment="1">
      <alignment horizontal="right" vertical="center" wrapText="1"/>
    </xf>
    <xf numFmtId="4" fontId="4" fillId="8" borderId="1" xfId="0" applyNumberFormat="1" applyFont="1" applyFill="1" applyBorder="1" applyAlignment="1">
      <alignment horizontal="right" vertical="center" wrapText="1"/>
    </xf>
    <xf numFmtId="3" fontId="1" fillId="11" borderId="1" xfId="0" applyNumberFormat="1" applyFont="1" applyFill="1" applyBorder="1" applyAlignment="1">
      <alignment horizontal="right" vertical="center"/>
    </xf>
    <xf numFmtId="3" fontId="1" fillId="2" borderId="1" xfId="8" applyNumberFormat="1" applyFont="1" applyFill="1" applyBorder="1" applyAlignment="1" applyProtection="1">
      <alignment vertical="center"/>
    </xf>
    <xf numFmtId="164" fontId="1" fillId="2" borderId="1" xfId="2" applyNumberFormat="1" applyFont="1" applyFill="1" applyBorder="1" applyAlignment="1" applyProtection="1">
      <alignment horizontal="center" vertical="center"/>
    </xf>
    <xf numFmtId="4" fontId="1" fillId="3" borderId="1" xfId="0" applyNumberFormat="1" applyFont="1" applyFill="1" applyBorder="1" applyAlignment="1">
      <alignment horizontal="right" vertical="center"/>
    </xf>
    <xf numFmtId="0" fontId="7" fillId="2" borderId="0" xfId="0" applyFont="1" applyFill="1" applyAlignment="1">
      <alignment vertical="center"/>
    </xf>
    <xf numFmtId="49" fontId="1" fillId="2" borderId="1" xfId="0" applyNumberFormat="1" applyFont="1" applyFill="1" applyBorder="1" applyAlignment="1">
      <alignment horizontal="center" vertical="center"/>
    </xf>
    <xf numFmtId="0" fontId="5" fillId="2" borderId="0" xfId="0" applyFont="1" applyFill="1" applyBorder="1" applyAlignment="1">
      <alignment vertical="center"/>
    </xf>
    <xf numFmtId="49" fontId="1" fillId="2" borderId="1" xfId="2" applyNumberFormat="1" applyFont="1" applyFill="1" applyBorder="1" applyAlignment="1" applyProtection="1">
      <alignment horizontal="right" vertical="center"/>
    </xf>
    <xf numFmtId="49" fontId="1" fillId="2" borderId="3" xfId="2" applyNumberFormat="1" applyFont="1" applyFill="1" applyBorder="1" applyAlignment="1" applyProtection="1">
      <alignment horizontal="right" vertical="center"/>
    </xf>
    <xf numFmtId="0" fontId="1" fillId="2" borderId="1" xfId="2" applyNumberFormat="1" applyFont="1" applyFill="1" applyBorder="1" applyAlignment="1" applyProtection="1">
      <alignment horizontal="center" vertical="center"/>
    </xf>
    <xf numFmtId="3" fontId="5" fillId="2" borderId="1" xfId="0" applyNumberFormat="1" applyFont="1" applyFill="1" applyBorder="1" applyAlignment="1">
      <alignment horizontal="right" vertical="center" wrapText="1"/>
    </xf>
    <xf numFmtId="49" fontId="6" fillId="7" borderId="1" xfId="0" applyNumberFormat="1" applyFont="1" applyFill="1" applyBorder="1" applyAlignment="1">
      <alignment horizontal="left" vertical="center"/>
    </xf>
    <xf numFmtId="49" fontId="1" fillId="7" borderId="1" xfId="0" applyNumberFormat="1" applyFont="1" applyFill="1" applyBorder="1" applyAlignment="1">
      <alignment horizontal="right" vertical="center"/>
    </xf>
    <xf numFmtId="49" fontId="1" fillId="7" borderId="3" xfId="0" applyNumberFormat="1" applyFont="1" applyFill="1" applyBorder="1" applyAlignment="1">
      <alignment horizontal="right" vertical="center"/>
    </xf>
    <xf numFmtId="0" fontId="5" fillId="2" borderId="1" xfId="0" applyFont="1" applyFill="1" applyBorder="1" applyAlignment="1">
      <alignment vertical="center"/>
    </xf>
    <xf numFmtId="49" fontId="1" fillId="7" borderId="3" xfId="2" applyNumberFormat="1" applyFont="1" applyFill="1" applyBorder="1" applyAlignment="1" applyProtection="1">
      <alignment horizontal="center" vertical="center"/>
    </xf>
    <xf numFmtId="0" fontId="1" fillId="2" borderId="1" xfId="0" applyFont="1" applyFill="1" applyBorder="1" applyAlignment="1" applyProtection="1">
      <alignment vertical="center" wrapText="1"/>
    </xf>
    <xf numFmtId="0" fontId="3" fillId="2" borderId="0" xfId="0" applyFont="1" applyFill="1" applyBorder="1" applyAlignment="1">
      <alignment horizontal="center" vertical="center"/>
    </xf>
    <xf numFmtId="49" fontId="1" fillId="7" borderId="1" xfId="0" applyNumberFormat="1" applyFont="1" applyFill="1" applyBorder="1" applyAlignment="1">
      <alignment horizontal="right" vertical="center" wrapText="1"/>
    </xf>
    <xf numFmtId="0" fontId="1" fillId="7" borderId="1" xfId="0" applyFont="1" applyFill="1" applyBorder="1" applyAlignment="1">
      <alignment horizontal="center" vertical="center" wrapText="1"/>
    </xf>
    <xf numFmtId="1" fontId="1" fillId="7" borderId="1" xfId="0" applyNumberFormat="1" applyFont="1" applyFill="1" applyBorder="1" applyAlignment="1">
      <alignment horizontal="center" vertical="center" wrapText="1"/>
    </xf>
    <xf numFmtId="49" fontId="6" fillId="7" borderId="1" xfId="0" applyNumberFormat="1" applyFont="1" applyFill="1" applyBorder="1" applyAlignment="1">
      <alignment horizontal="center" vertical="center"/>
    </xf>
    <xf numFmtId="49" fontId="6" fillId="7" borderId="1" xfId="0" applyNumberFormat="1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vertical="center"/>
    </xf>
    <xf numFmtId="49" fontId="1" fillId="2" borderId="1" xfId="1" applyNumberFormat="1" applyFont="1" applyFill="1" applyBorder="1" applyAlignment="1">
      <alignment horizontal="right" vertical="center"/>
    </xf>
    <xf numFmtId="0" fontId="1" fillId="2" borderId="1" xfId="1" applyFont="1" applyFill="1" applyBorder="1" applyAlignment="1">
      <alignment vertical="center" wrapText="1"/>
    </xf>
    <xf numFmtId="0" fontId="1" fillId="2" borderId="1" xfId="1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right" vertical="center"/>
    </xf>
    <xf numFmtId="1" fontId="1" fillId="2" borderId="1" xfId="0" applyNumberFormat="1" applyFont="1" applyFill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3" fontId="3" fillId="5" borderId="1" xfId="0" applyNumberFormat="1" applyFont="1" applyFill="1" applyBorder="1" applyAlignment="1">
      <alignment horizontal="center" vertical="center"/>
    </xf>
    <xf numFmtId="4" fontId="3" fillId="5" borderId="1" xfId="0" applyNumberFormat="1" applyFont="1" applyFill="1" applyBorder="1" applyAlignment="1">
      <alignment horizontal="center" vertical="center"/>
    </xf>
    <xf numFmtId="3" fontId="3" fillId="5" borderId="1" xfId="0" applyNumberFormat="1" applyFont="1" applyFill="1" applyBorder="1" applyAlignment="1">
      <alignment horizontal="center" vertical="center" wrapText="1"/>
    </xf>
    <xf numFmtId="3" fontId="3" fillId="8" borderId="1" xfId="0" applyNumberFormat="1" applyFont="1" applyFill="1" applyBorder="1" applyAlignment="1">
      <alignment horizontal="center" vertical="center" wrapText="1"/>
    </xf>
    <xf numFmtId="4" fontId="3" fillId="8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3" fontId="3" fillId="4" borderId="1" xfId="0" applyNumberFormat="1" applyFont="1" applyFill="1" applyBorder="1" applyAlignment="1">
      <alignment horizontal="center" vertical="center" wrapText="1"/>
    </xf>
    <xf numFmtId="4" fontId="1" fillId="2" borderId="0" xfId="0" applyNumberFormat="1" applyFont="1" applyFill="1" applyAlignment="1">
      <alignment horizontal="center" vertical="center"/>
    </xf>
    <xf numFmtId="4" fontId="1" fillId="3" borderId="1" xfId="0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vertical="top"/>
    </xf>
    <xf numFmtId="0" fontId="11" fillId="0" borderId="4" xfId="0" applyFont="1" applyFill="1" applyBorder="1" applyAlignment="1">
      <alignment horizontal="center" vertical="center"/>
    </xf>
    <xf numFmtId="1" fontId="10" fillId="0" borderId="4" xfId="0" applyNumberFormat="1" applyFont="1" applyFill="1" applyBorder="1" applyAlignment="1">
      <alignment horizontal="center" vertical="center"/>
    </xf>
    <xf numFmtId="0" fontId="12" fillId="0" borderId="4" xfId="0" applyFont="1" applyFill="1" applyBorder="1" applyAlignment="1" applyProtection="1">
      <alignment horizontal="center" vertical="center"/>
    </xf>
    <xf numFmtId="0" fontId="3" fillId="4" borderId="5" xfId="0" applyFont="1" applyFill="1" applyBorder="1" applyAlignment="1">
      <alignment vertical="center"/>
    </xf>
    <xf numFmtId="0" fontId="3" fillId="2" borderId="5" xfId="0" applyFont="1" applyFill="1" applyBorder="1" applyAlignment="1">
      <alignment vertical="center"/>
    </xf>
    <xf numFmtId="0" fontId="3" fillId="5" borderId="5" xfId="0" applyFont="1" applyFill="1" applyBorder="1" applyAlignment="1" applyProtection="1">
      <alignment horizontal="center" vertical="center"/>
    </xf>
    <xf numFmtId="0" fontId="4" fillId="8" borderId="5" xfId="0" applyFont="1" applyFill="1" applyBorder="1" applyAlignment="1" applyProtection="1">
      <alignment horizontal="center" vertical="center"/>
    </xf>
    <xf numFmtId="0" fontId="3" fillId="2" borderId="6" xfId="0" applyFont="1" applyFill="1" applyBorder="1" applyAlignment="1">
      <alignment vertical="center"/>
    </xf>
    <xf numFmtId="1" fontId="1" fillId="2" borderId="7" xfId="0" applyNumberFormat="1" applyFont="1" applyFill="1" applyBorder="1" applyAlignment="1">
      <alignment horizontal="center" vertical="center"/>
    </xf>
    <xf numFmtId="0" fontId="1" fillId="2" borderId="7" xfId="1" applyFont="1" applyFill="1" applyBorder="1" applyAlignment="1">
      <alignment vertical="center"/>
    </xf>
    <xf numFmtId="3" fontId="1" fillId="2" borderId="7" xfId="0" applyNumberFormat="1" applyFont="1" applyFill="1" applyBorder="1" applyAlignment="1">
      <alignment horizontal="center" vertical="center" wrapText="1"/>
    </xf>
    <xf numFmtId="3" fontId="1" fillId="2" borderId="7" xfId="0" applyNumberFormat="1" applyFont="1" applyFill="1" applyBorder="1" applyAlignment="1">
      <alignment horizontal="right" vertical="center"/>
    </xf>
    <xf numFmtId="4" fontId="1" fillId="2" borderId="7" xfId="0" applyNumberFormat="1" applyFont="1" applyFill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15" fillId="0" borderId="0" xfId="0" applyFont="1" applyBorder="1" applyAlignment="1">
      <alignment horizontal="left"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Fill="1" applyBorder="1" applyAlignment="1">
      <alignment horizontal="left" vertical="center"/>
    </xf>
    <xf numFmtId="0" fontId="14" fillId="0" borderId="0" xfId="0" applyFont="1" applyFill="1" applyBorder="1" applyAlignment="1">
      <alignment vertical="center"/>
    </xf>
    <xf numFmtId="4" fontId="15" fillId="0" borderId="0" xfId="0" applyNumberFormat="1" applyFont="1" applyFill="1" applyBorder="1" applyAlignment="1">
      <alignment vertical="center"/>
    </xf>
    <xf numFmtId="0" fontId="15" fillId="0" borderId="0" xfId="0" applyFont="1" applyFill="1" applyBorder="1" applyAlignment="1">
      <alignment horizontal="center" vertical="center"/>
    </xf>
    <xf numFmtId="4" fontId="14" fillId="0" borderId="0" xfId="0" applyNumberFormat="1" applyFont="1" applyFill="1" applyBorder="1" applyAlignment="1">
      <alignment vertical="center"/>
    </xf>
    <xf numFmtId="0" fontId="14" fillId="0" borderId="0" xfId="0" applyFont="1" applyBorder="1" applyAlignment="1">
      <alignment horizontal="right" vertical="center"/>
    </xf>
    <xf numFmtId="0" fontId="15" fillId="0" borderId="0" xfId="0" applyFont="1" applyFill="1" applyBorder="1" applyAlignment="1">
      <alignment vertical="center"/>
    </xf>
    <xf numFmtId="3" fontId="14" fillId="0" borderId="0" xfId="0" applyNumberFormat="1" applyFont="1" applyBorder="1" applyAlignment="1">
      <alignment vertical="center"/>
    </xf>
    <xf numFmtId="0" fontId="14" fillId="0" borderId="0" xfId="0" applyFont="1" applyFill="1" applyBorder="1" applyAlignment="1">
      <alignment horizontal="center" vertical="center"/>
    </xf>
    <xf numFmtId="4" fontId="14" fillId="0" borderId="0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vertical="center"/>
    </xf>
    <xf numFmtId="0" fontId="16" fillId="12" borderId="1" xfId="5" applyFont="1" applyFill="1" applyBorder="1" applyAlignment="1">
      <alignment vertical="center" wrapText="1"/>
    </xf>
    <xf numFmtId="4" fontId="16" fillId="12" borderId="1" xfId="0" applyNumberFormat="1" applyFont="1" applyFill="1" applyBorder="1" applyAlignment="1">
      <alignment horizontal="center" vertical="center"/>
    </xf>
    <xf numFmtId="0" fontId="17" fillId="0" borderId="1" xfId="5" applyFont="1" applyFill="1" applyBorder="1" applyAlignment="1">
      <alignment horizontal="center" vertical="center" wrapText="1"/>
    </xf>
    <xf numFmtId="0" fontId="16" fillId="0" borderId="1" xfId="5" applyFont="1" applyBorder="1" applyAlignment="1">
      <alignment vertical="center" wrapText="1"/>
    </xf>
    <xf numFmtId="0" fontId="16" fillId="0" borderId="0" xfId="0" applyFont="1" applyAlignment="1">
      <alignment horizontal="left" vertical="center"/>
    </xf>
    <xf numFmtId="0" fontId="17" fillId="0" borderId="1" xfId="5" applyFont="1" applyBorder="1" applyAlignment="1">
      <alignment horizontal="center" vertical="center"/>
    </xf>
    <xf numFmtId="0" fontId="17" fillId="0" borderId="0" xfId="0" applyFont="1" applyBorder="1" applyAlignment="1">
      <alignment vertical="center"/>
    </xf>
    <xf numFmtId="0" fontId="17" fillId="0" borderId="0" xfId="0" applyFont="1" applyFill="1" applyBorder="1" applyAlignment="1">
      <alignment vertical="center"/>
    </xf>
    <xf numFmtId="0" fontId="17" fillId="3" borderId="0" xfId="0" applyFont="1" applyFill="1" applyBorder="1" applyAlignment="1">
      <alignment vertical="center"/>
    </xf>
    <xf numFmtId="166" fontId="17" fillId="2" borderId="0" xfId="5" applyNumberFormat="1" applyFont="1" applyFill="1" applyBorder="1" applyAlignment="1">
      <alignment vertical="center"/>
    </xf>
    <xf numFmtId="0" fontId="17" fillId="3" borderId="0" xfId="5" applyFont="1" applyFill="1" applyBorder="1" applyAlignment="1">
      <alignment horizontal="center" vertical="center"/>
    </xf>
    <xf numFmtId="4" fontId="17" fillId="0" borderId="1" xfId="5" applyNumberFormat="1" applyFont="1" applyFill="1" applyBorder="1" applyAlignment="1">
      <alignment vertical="center"/>
    </xf>
    <xf numFmtId="0" fontId="16" fillId="3" borderId="1" xfId="5" applyFont="1" applyFill="1" applyBorder="1" applyAlignment="1">
      <alignment vertical="center" wrapText="1"/>
    </xf>
    <xf numFmtId="4" fontId="16" fillId="3" borderId="1" xfId="0" applyNumberFormat="1" applyFont="1" applyFill="1" applyBorder="1" applyAlignment="1">
      <alignment horizontal="center" vertical="center"/>
    </xf>
    <xf numFmtId="3" fontId="17" fillId="0" borderId="1" xfId="0" applyNumberFormat="1" applyFont="1" applyBorder="1" applyAlignment="1">
      <alignment vertical="center"/>
    </xf>
    <xf numFmtId="0" fontId="17" fillId="0" borderId="0" xfId="0" applyFont="1" applyFill="1" applyBorder="1" applyAlignment="1">
      <alignment horizontal="center" vertical="center"/>
    </xf>
    <xf numFmtId="4" fontId="16" fillId="0" borderId="1" xfId="0" applyNumberFormat="1" applyFont="1" applyBorder="1" applyAlignment="1">
      <alignment horizontal="center" vertical="center"/>
    </xf>
    <xf numFmtId="4" fontId="17" fillId="0" borderId="1" xfId="0" applyNumberFormat="1" applyFont="1" applyBorder="1" applyAlignment="1">
      <alignment vertical="center"/>
    </xf>
    <xf numFmtId="3" fontId="17" fillId="0" borderId="1" xfId="0" applyNumberFormat="1" applyFont="1" applyFill="1" applyBorder="1" applyAlignment="1">
      <alignment horizontal="center" vertical="center"/>
    </xf>
    <xf numFmtId="0" fontId="17" fillId="0" borderId="1" xfId="5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1" xfId="5" applyFont="1" applyBorder="1" applyAlignment="1">
      <alignment horizontal="center" vertical="center" wrapText="1"/>
    </xf>
    <xf numFmtId="4" fontId="17" fillId="0" borderId="0" xfId="0" applyNumberFormat="1" applyFont="1" applyBorder="1" applyAlignment="1">
      <alignment vertical="center"/>
    </xf>
    <xf numFmtId="0" fontId="16" fillId="0" borderId="1" xfId="0" applyFont="1" applyBorder="1" applyAlignment="1">
      <alignment horizontal="center" vertical="center" wrapText="1"/>
    </xf>
    <xf numFmtId="0" fontId="16" fillId="0" borderId="1" xfId="5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4" fontId="17" fillId="0" borderId="1" xfId="0" applyNumberFormat="1" applyFont="1" applyBorder="1" applyAlignment="1">
      <alignment horizontal="center" vertical="center"/>
    </xf>
    <xf numFmtId="3" fontId="17" fillId="0" borderId="1" xfId="0" applyNumberFormat="1" applyFont="1" applyBorder="1" applyAlignment="1">
      <alignment horizontal="center" vertical="center"/>
    </xf>
    <xf numFmtId="4" fontId="17" fillId="0" borderId="1" xfId="0" applyNumberFormat="1" applyFont="1" applyFill="1" applyBorder="1" applyAlignment="1">
      <alignment horizontal="center" vertical="center"/>
    </xf>
    <xf numFmtId="4" fontId="17" fillId="0" borderId="0" xfId="0" applyNumberFormat="1" applyFont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1" xfId="5" applyFont="1" applyFill="1" applyBorder="1" applyAlignment="1">
      <alignment vertical="center" wrapText="1"/>
    </xf>
    <xf numFmtId="0" fontId="0" fillId="0" borderId="1" xfId="0" applyFont="1" applyFill="1" applyBorder="1" applyAlignment="1">
      <alignment vertical="center"/>
    </xf>
    <xf numFmtId="0" fontId="1" fillId="15" borderId="1" xfId="0" applyFont="1" applyFill="1" applyBorder="1" applyAlignment="1">
      <alignment horizontal="center" vertical="center"/>
    </xf>
    <xf numFmtId="0" fontId="1" fillId="15" borderId="1" xfId="0" applyFont="1" applyFill="1" applyBorder="1" applyAlignment="1">
      <alignment horizontal="left" vertical="center" wrapText="1"/>
    </xf>
    <xf numFmtId="0" fontId="1" fillId="15" borderId="1" xfId="0" applyFont="1" applyFill="1" applyBorder="1" applyAlignment="1">
      <alignment vertical="center" wrapText="1"/>
    </xf>
    <xf numFmtId="49" fontId="1" fillId="16" borderId="1" xfId="2" applyNumberFormat="1" applyFont="1" applyFill="1" applyBorder="1" applyAlignment="1" applyProtection="1">
      <alignment horizontal="right" vertical="center"/>
    </xf>
    <xf numFmtId="0" fontId="1" fillId="2" borderId="1" xfId="0" applyFont="1" applyFill="1" applyBorder="1" applyAlignment="1">
      <alignment vertical="top" wrapText="1"/>
    </xf>
    <xf numFmtId="0" fontId="1" fillId="15" borderId="1" xfId="0" applyFont="1" applyFill="1" applyBorder="1" applyAlignment="1">
      <alignment vertical="top" wrapText="1"/>
    </xf>
    <xf numFmtId="0" fontId="4" fillId="9" borderId="1" xfId="0" applyFont="1" applyFill="1" applyBorder="1" applyAlignment="1">
      <alignment vertical="top" wrapText="1"/>
    </xf>
    <xf numFmtId="0" fontId="1" fillId="15" borderId="1" xfId="0" applyFont="1" applyFill="1" applyBorder="1" applyAlignment="1">
      <alignment horizontal="left" vertical="top" wrapText="1"/>
    </xf>
    <xf numFmtId="4" fontId="1" fillId="17" borderId="1" xfId="0" applyNumberFormat="1" applyFont="1" applyFill="1" applyBorder="1" applyAlignment="1">
      <alignment horizontal="right" vertical="center" wrapText="1"/>
    </xf>
    <xf numFmtId="3" fontId="1" fillId="15" borderId="1" xfId="0" applyNumberFormat="1" applyFont="1" applyFill="1" applyBorder="1" applyAlignment="1">
      <alignment horizontal="right" vertical="center"/>
    </xf>
    <xf numFmtId="49" fontId="1" fillId="7" borderId="1" xfId="2" applyNumberFormat="1" applyFont="1" applyFill="1" applyBorder="1" applyAlignment="1" applyProtection="1">
      <alignment horizontal="right" vertical="top"/>
    </xf>
    <xf numFmtId="0" fontId="1" fillId="2" borderId="1" xfId="0" applyFont="1" applyFill="1" applyBorder="1" applyAlignment="1" applyProtection="1">
      <alignment vertical="top" wrapText="1"/>
    </xf>
    <xf numFmtId="3" fontId="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vertical="center"/>
    </xf>
    <xf numFmtId="0" fontId="1" fillId="2" borderId="1" xfId="0" applyFont="1" applyFill="1" applyBorder="1" applyAlignment="1">
      <alignment vertical="center" wrapText="1"/>
    </xf>
    <xf numFmtId="3" fontId="1" fillId="2" borderId="1" xfId="0" applyNumberFormat="1" applyFont="1" applyFill="1" applyBorder="1" applyAlignment="1">
      <alignment horizontal="right" vertical="center"/>
    </xf>
    <xf numFmtId="1" fontId="1" fillId="2" borderId="1" xfId="0" applyNumberFormat="1" applyFont="1" applyFill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1" fontId="10" fillId="0" borderId="4" xfId="0" applyNumberFormat="1" applyFont="1" applyFill="1" applyBorder="1" applyAlignment="1">
      <alignment horizontal="center" vertical="center"/>
    </xf>
    <xf numFmtId="0" fontId="3" fillId="2" borderId="5" xfId="0" applyFont="1" applyFill="1" applyBorder="1" applyAlignment="1">
      <alignment vertical="center"/>
    </xf>
    <xf numFmtId="0" fontId="11" fillId="15" borderId="1" xfId="0" applyFont="1" applyFill="1" applyBorder="1" applyAlignment="1">
      <alignment vertical="center"/>
    </xf>
    <xf numFmtId="1" fontId="10" fillId="17" borderId="1" xfId="0" applyNumberFormat="1" applyFont="1" applyFill="1" applyBorder="1" applyAlignment="1">
      <alignment horizontal="center" vertical="center"/>
    </xf>
    <xf numFmtId="0" fontId="3" fillId="15" borderId="1" xfId="0" applyFont="1" applyFill="1" applyBorder="1" applyAlignment="1">
      <alignment vertical="center"/>
    </xf>
    <xf numFmtId="1" fontId="1" fillId="15" borderId="2" xfId="0" applyNumberFormat="1" applyFont="1" applyFill="1" applyBorder="1" applyAlignment="1">
      <alignment horizontal="center" vertical="center"/>
    </xf>
    <xf numFmtId="3" fontId="1" fillId="18" borderId="1" xfId="0" applyNumberFormat="1" applyFont="1" applyFill="1" applyBorder="1" applyAlignment="1">
      <alignment horizontal="right" vertical="center"/>
    </xf>
    <xf numFmtId="3" fontId="3" fillId="15" borderId="1" xfId="0" applyNumberFormat="1" applyFont="1" applyFill="1" applyBorder="1" applyAlignment="1">
      <alignment horizontal="right" vertical="center"/>
    </xf>
    <xf numFmtId="3" fontId="8" fillId="15" borderId="1" xfId="0" applyNumberFormat="1" applyFont="1" applyFill="1" applyBorder="1" applyAlignment="1">
      <alignment horizontal="right" vertical="center"/>
    </xf>
    <xf numFmtId="3" fontId="3" fillId="17" borderId="1" xfId="0" applyNumberFormat="1" applyFont="1" applyFill="1" applyBorder="1" applyAlignment="1">
      <alignment horizontal="center" vertical="center" wrapText="1"/>
    </xf>
    <xf numFmtId="4" fontId="1" fillId="15" borderId="1" xfId="0" applyNumberFormat="1" applyFont="1" applyFill="1" applyBorder="1" applyAlignment="1">
      <alignment horizontal="right" vertical="center"/>
    </xf>
    <xf numFmtId="4" fontId="1" fillId="17" borderId="1" xfId="0" applyNumberFormat="1" applyFont="1" applyFill="1" applyBorder="1" applyAlignment="1">
      <alignment vertical="center"/>
    </xf>
    <xf numFmtId="49" fontId="1" fillId="16" borderId="3" xfId="2" applyNumberFormat="1" applyFont="1" applyFill="1" applyBorder="1" applyAlignment="1" applyProtection="1">
      <alignment horizontal="right" vertical="center"/>
    </xf>
    <xf numFmtId="0" fontId="1" fillId="16" borderId="1" xfId="2" applyNumberFormat="1" applyFont="1" applyFill="1" applyBorder="1" applyAlignment="1" applyProtection="1">
      <alignment horizontal="center" vertical="center"/>
    </xf>
    <xf numFmtId="3" fontId="1" fillId="15" borderId="1" xfId="8" applyNumberFormat="1" applyFont="1" applyFill="1" applyBorder="1" applyAlignment="1" applyProtection="1">
      <alignment vertical="center"/>
    </xf>
    <xf numFmtId="3" fontId="1" fillId="15" borderId="1" xfId="0" applyNumberFormat="1" applyFont="1" applyFill="1" applyBorder="1" applyAlignment="1">
      <alignment horizontal="right" vertical="top"/>
    </xf>
    <xf numFmtId="0" fontId="1" fillId="15" borderId="1" xfId="0" applyFont="1" applyFill="1" applyBorder="1" applyAlignment="1" applyProtection="1">
      <alignment vertical="top" wrapText="1"/>
    </xf>
    <xf numFmtId="49" fontId="1" fillId="15" borderId="1" xfId="0" applyNumberFormat="1" applyFont="1" applyFill="1" applyBorder="1" applyAlignment="1">
      <alignment horizontal="center" vertical="center"/>
    </xf>
    <xf numFmtId="3" fontId="1" fillId="17" borderId="1" xfId="0" applyNumberFormat="1" applyFont="1" applyFill="1" applyBorder="1" applyAlignment="1">
      <alignment horizontal="right" vertical="center"/>
    </xf>
    <xf numFmtId="0" fontId="5" fillId="15" borderId="0" xfId="0" applyFont="1" applyFill="1" applyBorder="1" applyAlignment="1">
      <alignment vertical="center"/>
    </xf>
    <xf numFmtId="0" fontId="18" fillId="0" borderId="0" xfId="0" applyFont="1" applyFill="1" applyBorder="1" applyAlignment="1">
      <alignment vertical="center"/>
    </xf>
    <xf numFmtId="3" fontId="1" fillId="2" borderId="0" xfId="0" applyNumberFormat="1" applyFont="1" applyFill="1" applyBorder="1" applyAlignment="1">
      <alignment horizontal="center" vertical="center"/>
    </xf>
    <xf numFmtId="0" fontId="19" fillId="0" borderId="0" xfId="0" applyFont="1" applyBorder="1" applyAlignment="1">
      <alignment vertical="center"/>
    </xf>
    <xf numFmtId="167" fontId="17" fillId="13" borderId="1" xfId="5" applyNumberFormat="1" applyFont="1" applyFill="1" applyBorder="1" applyAlignment="1">
      <alignment vertical="center"/>
    </xf>
    <xf numFmtId="0" fontId="20" fillId="0" borderId="0" xfId="0" applyFont="1" applyFill="1" applyBorder="1" applyAlignment="1">
      <alignment vertical="center"/>
    </xf>
    <xf numFmtId="4" fontId="21" fillId="0" borderId="0" xfId="0" applyNumberFormat="1" applyFont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4" fontId="19" fillId="0" borderId="0" xfId="0" applyNumberFormat="1" applyFont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0" fontId="19" fillId="0" borderId="0" xfId="0" applyFont="1" applyAlignment="1">
      <alignment vertical="center"/>
    </xf>
    <xf numFmtId="4" fontId="19" fillId="0" borderId="0" xfId="0" applyNumberFormat="1" applyFont="1" applyBorder="1" applyAlignment="1">
      <alignment horizontal="center" vertical="center"/>
    </xf>
    <xf numFmtId="4" fontId="19" fillId="0" borderId="0" xfId="0" applyNumberFormat="1" applyFont="1" applyFill="1" applyBorder="1" applyAlignment="1">
      <alignment horizontal="center" vertical="center"/>
    </xf>
    <xf numFmtId="3" fontId="3" fillId="19" borderId="1" xfId="0" applyNumberFormat="1" applyFont="1" applyFill="1" applyBorder="1" applyAlignment="1">
      <alignment horizontal="right" vertical="center"/>
    </xf>
    <xf numFmtId="3" fontId="3" fillId="2" borderId="1" xfId="0" applyNumberFormat="1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right" vertical="center" wrapText="1"/>
    </xf>
    <xf numFmtId="4" fontId="2" fillId="20" borderId="1" xfId="0" applyNumberFormat="1" applyFont="1" applyFill="1" applyBorder="1" applyAlignment="1">
      <alignment vertical="center"/>
    </xf>
    <xf numFmtId="0" fontId="2" fillId="17" borderId="1" xfId="0" applyFont="1" applyFill="1" applyBorder="1" applyAlignment="1">
      <alignment horizontal="center" vertical="center"/>
    </xf>
    <xf numFmtId="2" fontId="2" fillId="17" borderId="1" xfId="0" applyNumberFormat="1" applyFont="1" applyFill="1" applyBorder="1" applyAlignment="1">
      <alignment horizontal="center" vertical="center"/>
    </xf>
    <xf numFmtId="0" fontId="16" fillId="0" borderId="8" xfId="5" applyFont="1" applyBorder="1" applyAlignment="1">
      <alignment horizontal="left" vertical="center" wrapText="1"/>
    </xf>
    <xf numFmtId="0" fontId="16" fillId="0" borderId="9" xfId="5" applyFont="1" applyBorder="1" applyAlignment="1">
      <alignment horizontal="left" vertical="center" wrapText="1"/>
    </xf>
    <xf numFmtId="0" fontId="17" fillId="0" borderId="1" xfId="5" applyFont="1" applyBorder="1" applyAlignment="1">
      <alignment horizontal="center" vertical="center" wrapText="1"/>
    </xf>
    <xf numFmtId="0" fontId="16" fillId="3" borderId="8" xfId="0" applyFont="1" applyFill="1" applyBorder="1" applyAlignment="1">
      <alignment horizontal="center" vertical="center"/>
    </xf>
    <xf numFmtId="0" fontId="16" fillId="0" borderId="8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17" fillId="12" borderId="1" xfId="0" applyFont="1" applyFill="1" applyBorder="1" applyAlignment="1">
      <alignment horizontal="center" vertical="center"/>
    </xf>
    <xf numFmtId="0" fontId="17" fillId="14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15" borderId="1" xfId="0" applyFont="1" applyFill="1" applyBorder="1" applyAlignment="1">
      <alignment horizontal="center" vertical="center" wrapText="1"/>
    </xf>
    <xf numFmtId="165" fontId="3" fillId="17" borderId="8" xfId="0" applyNumberFormat="1" applyFont="1" applyFill="1" applyBorder="1" applyAlignment="1">
      <alignment horizontal="center" vertical="center" wrapText="1"/>
    </xf>
    <xf numFmtId="165" fontId="3" fillId="17" borderId="9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65" fontId="3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vertical="center"/>
    </xf>
    <xf numFmtId="3" fontId="3" fillId="2" borderId="1" xfId="0" applyNumberFormat="1" applyFont="1" applyFill="1" applyBorder="1" applyAlignment="1">
      <alignment horizontal="center" vertical="center" wrapText="1"/>
    </xf>
    <xf numFmtId="165" fontId="3" fillId="2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3" fontId="3" fillId="2" borderId="11" xfId="0" applyNumberFormat="1" applyFont="1" applyFill="1" applyBorder="1" applyAlignment="1">
      <alignment horizontal="center" vertical="center" wrapText="1"/>
    </xf>
    <xf numFmtId="4" fontId="3" fillId="3" borderId="11" xfId="0" applyNumberFormat="1" applyFont="1" applyFill="1" applyBorder="1" applyAlignment="1">
      <alignment horizontal="center" vertical="center" wrapText="1"/>
    </xf>
    <xf numFmtId="4" fontId="3" fillId="3" borderId="1" xfId="0" applyNumberFormat="1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0" fillId="12" borderId="1" xfId="0" applyFont="1" applyFill="1" applyBorder="1" applyAlignment="1">
      <alignment horizontal="center" vertical="center"/>
    </xf>
  </cellXfs>
  <cellStyles count="10">
    <cellStyle name="Excel Built-in Normal" xfId="1"/>
    <cellStyle name="Kategoria Pilota danych" xfId="2"/>
    <cellStyle name="Narożnik Pilota danych" xfId="3"/>
    <cellStyle name="Normalny" xfId="0" builtinId="0"/>
    <cellStyle name="Normalny 3" xfId="4"/>
    <cellStyle name="Normalny_Arkusz1" xfId="5"/>
    <cellStyle name="Pole Pilota danych" xfId="6"/>
    <cellStyle name="Tytuł Pilota danych" xfId="7"/>
    <cellStyle name="Wartość Pilota danych" xfId="8"/>
    <cellStyle name="Wynik Pilota danych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32</xdr:col>
      <xdr:colOff>208432</xdr:colOff>
      <xdr:row>16</xdr:row>
      <xdr:rowOff>137160</xdr:rowOff>
    </xdr:from>
    <xdr:to>
      <xdr:col>34</xdr:col>
      <xdr:colOff>147199</xdr:colOff>
      <xdr:row>19</xdr:row>
      <xdr:rowOff>56726</xdr:rowOff>
    </xdr:to>
    <xdr:sp macro="" textlink="">
      <xdr:nvSpPr>
        <xdr:cNvPr id="1325" name="Text Box 301" hidden="1"/>
        <xdr:cNvSpPr txBox="1">
          <a:spLocks noChangeArrowheads="1"/>
        </xdr:cNvSpPr>
      </xdr:nvSpPr>
      <xdr:spPr bwMode="auto">
        <a:xfrm>
          <a:off x="25245060" y="5158740"/>
          <a:ext cx="2057400" cy="76200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52"/>
  <sheetViews>
    <sheetView workbookViewId="0">
      <selection activeCell="J18" sqref="J18"/>
    </sheetView>
  </sheetViews>
  <sheetFormatPr defaultColWidth="9.140625" defaultRowHeight="12.75" x14ac:dyDescent="0.2"/>
  <cols>
    <col min="1" max="1" width="32.85546875" style="162" customWidth="1"/>
    <col min="2" max="3" width="15.7109375" style="162" customWidth="1"/>
    <col min="4" max="4" width="14.5703125" style="162" customWidth="1"/>
    <col min="5" max="5" width="13.140625" style="162" customWidth="1"/>
    <col min="6" max="6" width="15.7109375" style="162" customWidth="1"/>
    <col min="7" max="7" width="14.42578125" style="162" customWidth="1"/>
    <col min="8" max="8" width="17.140625" style="162" customWidth="1"/>
    <col min="9" max="9" width="13.85546875" style="162" customWidth="1"/>
    <col min="10" max="10" width="16.5703125" style="162" customWidth="1"/>
    <col min="11" max="11" width="44.28515625" style="162" customWidth="1"/>
    <col min="12" max="12" width="25.140625" style="162" customWidth="1"/>
    <col min="13" max="13" width="14.7109375" style="162" customWidth="1"/>
    <col min="14" max="14" width="9.28515625" style="162" bestFit="1" customWidth="1"/>
    <col min="15" max="16384" width="9.140625" style="162"/>
  </cols>
  <sheetData>
    <row r="1" spans="1:21" ht="33.75" customHeight="1" x14ac:dyDescent="0.2">
      <c r="A1" s="160"/>
      <c r="B1" s="160"/>
      <c r="C1" s="160"/>
      <c r="D1" s="258" t="s">
        <v>226</v>
      </c>
      <c r="E1" s="258"/>
      <c r="F1" s="258"/>
      <c r="G1" s="161"/>
      <c r="H1" s="161"/>
      <c r="I1" s="161"/>
      <c r="K1" s="163" t="s">
        <v>227</v>
      </c>
      <c r="L1" s="164">
        <f>'Zał. 8 do SWZ'!BM5</f>
        <v>762619.05</v>
      </c>
      <c r="M1" s="165" t="s">
        <v>19</v>
      </c>
    </row>
    <row r="2" spans="1:21" ht="33.75" customHeight="1" x14ac:dyDescent="0.2">
      <c r="C2" s="161"/>
      <c r="D2" s="262" t="s">
        <v>228</v>
      </c>
      <c r="E2" s="262"/>
      <c r="F2" s="262"/>
      <c r="G2" s="262"/>
      <c r="H2" s="262"/>
      <c r="I2" s="161"/>
    </row>
    <row r="3" spans="1:21" ht="33.75" customHeight="1" x14ac:dyDescent="0.2">
      <c r="C3" s="161"/>
      <c r="D3" s="279" t="s">
        <v>543</v>
      </c>
      <c r="E3" s="261"/>
      <c r="F3" s="261"/>
      <c r="G3" s="261"/>
      <c r="H3" s="261"/>
      <c r="I3" s="261"/>
      <c r="K3" s="148"/>
    </row>
    <row r="4" spans="1:21" ht="19.5" customHeight="1" x14ac:dyDescent="0.2">
      <c r="A4" s="166" t="s">
        <v>229</v>
      </c>
      <c r="F4" s="167"/>
      <c r="H4" s="167"/>
      <c r="K4" s="148"/>
    </row>
    <row r="5" spans="1:21" x14ac:dyDescent="0.2">
      <c r="A5" s="193" t="s">
        <v>247</v>
      </c>
      <c r="B5" s="240">
        <v>0</v>
      </c>
      <c r="C5" s="168" t="s">
        <v>190</v>
      </c>
      <c r="D5" s="148"/>
      <c r="E5" s="148"/>
      <c r="F5" s="149"/>
      <c r="G5" s="148"/>
      <c r="H5" s="149"/>
      <c r="I5" s="148"/>
      <c r="J5" s="148"/>
      <c r="K5" s="148"/>
    </row>
    <row r="6" spans="1:21" x14ac:dyDescent="0.2">
      <c r="A6" s="194" t="s">
        <v>245</v>
      </c>
      <c r="B6" s="240">
        <v>0</v>
      </c>
      <c r="C6" s="168" t="s">
        <v>190</v>
      </c>
      <c r="D6" s="148"/>
      <c r="E6" s="148"/>
      <c r="F6" s="149"/>
      <c r="G6" s="148"/>
      <c r="H6" s="149"/>
      <c r="I6" s="148"/>
      <c r="J6" s="148"/>
      <c r="K6" s="148"/>
    </row>
    <row r="7" spans="1:21" x14ac:dyDescent="0.2">
      <c r="A7" s="193" t="s">
        <v>249</v>
      </c>
      <c r="B7" s="240">
        <v>0</v>
      </c>
      <c r="C7" s="168" t="s">
        <v>190</v>
      </c>
      <c r="D7" s="146"/>
      <c r="E7" s="146"/>
      <c r="F7" s="147"/>
      <c r="G7" s="148"/>
      <c r="H7" s="149"/>
      <c r="I7" s="148"/>
      <c r="J7" s="148"/>
      <c r="K7" s="148"/>
    </row>
    <row r="8" spans="1:21" x14ac:dyDescent="0.2">
      <c r="A8" s="195" t="s">
        <v>22</v>
      </c>
      <c r="B8" s="240">
        <v>0</v>
      </c>
      <c r="C8" s="168" t="s">
        <v>190</v>
      </c>
      <c r="D8" s="146"/>
      <c r="E8" s="146"/>
      <c r="F8" s="147"/>
      <c r="G8" s="148"/>
      <c r="H8" s="149"/>
      <c r="I8" s="148"/>
      <c r="J8" s="148"/>
      <c r="K8" s="151"/>
      <c r="L8" s="170"/>
      <c r="M8" s="170"/>
    </row>
    <row r="9" spans="1:21" x14ac:dyDescent="0.2">
      <c r="A9" s="195" t="s">
        <v>33</v>
      </c>
      <c r="B9" s="240">
        <v>0</v>
      </c>
      <c r="C9" s="168" t="s">
        <v>190</v>
      </c>
      <c r="D9" s="146"/>
      <c r="E9" s="146"/>
      <c r="F9" s="147"/>
      <c r="G9" s="148"/>
      <c r="H9" s="149"/>
      <c r="I9" s="148"/>
      <c r="J9" s="148"/>
      <c r="K9" s="151"/>
      <c r="L9" s="170"/>
      <c r="M9" s="170"/>
    </row>
    <row r="10" spans="1:21" x14ac:dyDescent="0.2">
      <c r="A10" s="195" t="s">
        <v>243</v>
      </c>
      <c r="B10" s="240">
        <v>0</v>
      </c>
      <c r="C10" s="168" t="s">
        <v>190</v>
      </c>
      <c r="D10" s="146"/>
      <c r="E10" s="146"/>
      <c r="F10" s="150"/>
      <c r="G10" s="151"/>
      <c r="H10" s="150"/>
      <c r="I10" s="151"/>
      <c r="J10" s="151"/>
      <c r="K10" s="151"/>
      <c r="L10" s="170"/>
      <c r="M10" s="170"/>
      <c r="N10" s="170"/>
    </row>
    <row r="11" spans="1:21" s="171" customFormat="1" x14ac:dyDescent="0.2">
      <c r="B11" s="172"/>
      <c r="C11" s="173"/>
      <c r="D11" s="146"/>
      <c r="E11" s="146"/>
      <c r="F11" s="150"/>
      <c r="G11" s="151"/>
      <c r="H11" s="150"/>
      <c r="I11" s="151"/>
      <c r="J11" s="151"/>
      <c r="K11" s="151"/>
      <c r="L11" s="170"/>
      <c r="M11" s="170"/>
      <c r="N11" s="170"/>
      <c r="O11" s="162"/>
      <c r="P11" s="162"/>
      <c r="Q11" s="162"/>
      <c r="R11" s="162"/>
      <c r="S11" s="162"/>
      <c r="T11" s="162"/>
      <c r="U11" s="162"/>
    </row>
    <row r="12" spans="1:21" x14ac:dyDescent="0.2">
      <c r="A12" s="166" t="s">
        <v>3</v>
      </c>
      <c r="B12" s="174">
        <f>'Zał. 8 do SWZ'!AX182+'Zał. 8 do SWZ'!AX186+'Zał. 8 do SWZ'!AX187+'Zał. 8 do SWZ'!AX188+'Zał. 8 do SWZ'!AX189+'Zał. 8 do SWZ'!AX190+'Zał. 8 do SWZ'!AX191</f>
        <v>937.57999999999993</v>
      </c>
      <c r="C12" s="168" t="s">
        <v>191</v>
      </c>
      <c r="D12" s="146"/>
      <c r="E12" s="146"/>
      <c r="F12" s="152">
        <f>'Zał. 8 do SWZ'!AX5</f>
        <v>937.57999999999993</v>
      </c>
      <c r="G12" s="153" t="str">
        <f>IF(OR((ROUND(B12,0))=(ROUND(F12,0))),"ZGODNE","FAŁSZ")</f>
        <v>ZGODNE</v>
      </c>
      <c r="H12" s="151"/>
      <c r="I12" s="153"/>
      <c r="J12" s="151"/>
      <c r="K12" s="153" t="str">
        <f>IF(OR((ROUND(B14,0))=(ROUND(J14,0))),"ZGODNE","FAŁSZ")</f>
        <v>ZGODNE</v>
      </c>
      <c r="L12" s="170"/>
      <c r="M12" s="170"/>
      <c r="N12" s="170"/>
    </row>
    <row r="13" spans="1:21" x14ac:dyDescent="0.2">
      <c r="C13" s="161"/>
      <c r="D13" s="146"/>
      <c r="E13" s="146"/>
      <c r="F13" s="151"/>
      <c r="G13" s="151"/>
      <c r="H13" s="154"/>
      <c r="I13" s="151"/>
      <c r="J13" s="151"/>
      <c r="K13" s="151"/>
      <c r="L13" s="170"/>
      <c r="M13" s="170"/>
      <c r="N13" s="170"/>
    </row>
    <row r="14" spans="1:21" x14ac:dyDescent="0.2">
      <c r="A14" s="175" t="s">
        <v>192</v>
      </c>
      <c r="B14" s="176">
        <f>SUM(B15:B20)</f>
        <v>16823000</v>
      </c>
      <c r="C14" s="168" t="s">
        <v>193</v>
      </c>
      <c r="D14" s="146"/>
      <c r="E14" s="155"/>
      <c r="F14" s="152">
        <f>SUM('Zał. 8 do SWZ'!Z5:AF5)</f>
        <v>16823000</v>
      </c>
      <c r="G14" s="153" t="str">
        <f>IF(OR((ROUND(B14,0))=(ROUND(F14,0))),"ZGODNE","FAŁSZ")</f>
        <v>ZGODNE</v>
      </c>
      <c r="H14" s="152">
        <f>'Zał. 8 do SWZ'!Y5</f>
        <v>16823000</v>
      </c>
      <c r="I14" s="153" t="str">
        <f>IF(OR((ROUND(B14,0))=(ROUND(H14,0))),"ZGODNE","FAŁSZ")</f>
        <v>ZGODNE</v>
      </c>
      <c r="J14" s="152">
        <f>'Zał. A'!F7</f>
        <v>16823000</v>
      </c>
      <c r="K14" s="151"/>
      <c r="L14" s="170"/>
      <c r="M14" s="170"/>
      <c r="N14" s="170"/>
    </row>
    <row r="15" spans="1:21" x14ac:dyDescent="0.2">
      <c r="A15" s="193" t="s">
        <v>247</v>
      </c>
      <c r="B15" s="177">
        <f>'Zał. 8 do SWZ'!Z5</f>
        <v>7000</v>
      </c>
      <c r="C15" s="168" t="s">
        <v>193</v>
      </c>
      <c r="D15" s="146"/>
      <c r="E15" s="146"/>
      <c r="F15" s="151"/>
      <c r="G15" s="151"/>
      <c r="H15" s="151"/>
      <c r="I15" s="151"/>
      <c r="J15" s="151"/>
      <c r="K15" s="151"/>
      <c r="L15" s="170"/>
      <c r="M15" s="170"/>
      <c r="N15" s="170"/>
    </row>
    <row r="16" spans="1:21" x14ac:dyDescent="0.2">
      <c r="A16" s="194" t="s">
        <v>245</v>
      </c>
      <c r="B16" s="177">
        <f>'Zał. 8 do SWZ'!AA5</f>
        <v>265000</v>
      </c>
      <c r="C16" s="168" t="s">
        <v>193</v>
      </c>
      <c r="D16" s="146"/>
      <c r="E16" s="146"/>
      <c r="F16" s="156"/>
      <c r="G16" s="151"/>
      <c r="H16" s="156"/>
      <c r="I16" s="151"/>
      <c r="J16" s="151"/>
      <c r="K16" s="151"/>
      <c r="L16" s="170"/>
      <c r="M16" s="170"/>
      <c r="N16" s="170"/>
    </row>
    <row r="17" spans="1:14" x14ac:dyDescent="0.2">
      <c r="A17" s="193" t="s">
        <v>249</v>
      </c>
      <c r="B17" s="177">
        <f>'Zał. 8 do SWZ'!AB5</f>
        <v>318000</v>
      </c>
      <c r="C17" s="168" t="s">
        <v>193</v>
      </c>
      <c r="D17" s="146"/>
      <c r="E17" s="146"/>
      <c r="F17" s="151"/>
      <c r="G17" s="151"/>
      <c r="H17" s="154"/>
      <c r="I17" s="151"/>
      <c r="J17" s="151"/>
      <c r="K17" s="151"/>
      <c r="L17" s="170"/>
      <c r="M17" s="170"/>
      <c r="N17" s="170"/>
    </row>
    <row r="18" spans="1:14" x14ac:dyDescent="0.2">
      <c r="A18" s="195" t="s">
        <v>22</v>
      </c>
      <c r="B18" s="177">
        <f>'Zał. 8 do SWZ'!AC5</f>
        <v>1308000</v>
      </c>
      <c r="C18" s="168" t="s">
        <v>193</v>
      </c>
      <c r="D18" s="157">
        <f>B17+B18</f>
        <v>1626000</v>
      </c>
      <c r="E18" s="146"/>
      <c r="F18" s="151"/>
      <c r="G18" s="151"/>
      <c r="H18" s="154"/>
      <c r="I18" s="151"/>
      <c r="J18" s="151"/>
      <c r="K18" s="151" t="s">
        <v>211</v>
      </c>
      <c r="L18" s="170"/>
      <c r="M18" s="170"/>
      <c r="N18" s="170"/>
    </row>
    <row r="19" spans="1:14" x14ac:dyDescent="0.2">
      <c r="A19" s="195" t="s">
        <v>33</v>
      </c>
      <c r="B19" s="177">
        <f>'Zał. 8 do SWZ'!AD5</f>
        <v>1857000</v>
      </c>
      <c r="C19" s="168" t="s">
        <v>193</v>
      </c>
      <c r="D19" s="146"/>
      <c r="E19" s="146"/>
      <c r="F19" s="151"/>
      <c r="G19" s="151"/>
      <c r="H19" s="151"/>
      <c r="I19" s="151"/>
      <c r="J19" s="151"/>
      <c r="K19" s="148"/>
      <c r="N19" s="170"/>
    </row>
    <row r="20" spans="1:14" x14ac:dyDescent="0.2">
      <c r="A20" s="195" t="s">
        <v>243</v>
      </c>
      <c r="B20" s="177">
        <f>'Zał. 8 do SWZ'!AE5</f>
        <v>13068000</v>
      </c>
      <c r="C20" s="168" t="s">
        <v>193</v>
      </c>
      <c r="D20" s="146"/>
      <c r="E20" s="146"/>
      <c r="F20" s="151"/>
      <c r="G20" s="151"/>
      <c r="H20" s="158"/>
      <c r="I20" s="151"/>
      <c r="J20" s="151"/>
      <c r="K20" s="151"/>
      <c r="L20" s="170"/>
      <c r="M20" s="170"/>
      <c r="N20" s="170"/>
    </row>
    <row r="21" spans="1:14" x14ac:dyDescent="0.2">
      <c r="C21" s="161"/>
      <c r="D21" s="146"/>
      <c r="E21" s="146"/>
      <c r="F21" s="151"/>
      <c r="G21" s="151"/>
      <c r="H21" s="148"/>
      <c r="I21" s="148"/>
      <c r="J21" s="148"/>
      <c r="K21" s="151"/>
      <c r="L21" s="170"/>
      <c r="M21" s="170"/>
    </row>
    <row r="22" spans="1:14" x14ac:dyDescent="0.2">
      <c r="A22" s="166" t="s">
        <v>197</v>
      </c>
      <c r="B22" s="179">
        <f>SUM('Zał. 8 do SWZ'!AP5:AV5)</f>
        <v>0</v>
      </c>
      <c r="C22" s="168" t="s">
        <v>194</v>
      </c>
      <c r="D22" s="146"/>
      <c r="E22" s="155"/>
      <c r="F22" s="152">
        <f>SUM(F23:F28)</f>
        <v>0</v>
      </c>
      <c r="G22" s="153" t="str">
        <f>IF(OR((ROUND(B22,0))=(ROUND(F22,0))),"ZGODNE","FAŁSZ")</f>
        <v>ZGODNE</v>
      </c>
      <c r="H22" s="151"/>
      <c r="I22" s="151"/>
      <c r="J22" s="151"/>
      <c r="K22" s="151"/>
      <c r="L22" s="170"/>
      <c r="M22" s="170"/>
    </row>
    <row r="23" spans="1:14" x14ac:dyDescent="0.2">
      <c r="A23" s="193" t="s">
        <v>247</v>
      </c>
      <c r="B23" s="180">
        <f>'Zał. 8 do SWZ'!AP5</f>
        <v>0</v>
      </c>
      <c r="C23" s="168" t="s">
        <v>194</v>
      </c>
      <c r="D23" s="146"/>
      <c r="E23" s="146"/>
      <c r="F23" s="154">
        <f t="shared" ref="F23:F28" si="0">ROUND($B5*B15/100,2)</f>
        <v>0</v>
      </c>
      <c r="G23" s="158"/>
      <c r="H23" s="148"/>
      <c r="I23" s="151"/>
      <c r="J23" s="151"/>
      <c r="K23" s="151"/>
      <c r="L23" s="170"/>
      <c r="M23" s="170"/>
    </row>
    <row r="24" spans="1:14" x14ac:dyDescent="0.2">
      <c r="A24" s="194" t="s">
        <v>245</v>
      </c>
      <c r="B24" s="180">
        <f>'Zał. 8 do SWZ'!AQ5</f>
        <v>0</v>
      </c>
      <c r="C24" s="168" t="s">
        <v>194</v>
      </c>
      <c r="D24" s="146"/>
      <c r="E24" s="146"/>
      <c r="F24" s="154">
        <f t="shared" si="0"/>
        <v>0</v>
      </c>
      <c r="G24" s="158"/>
      <c r="H24" s="151"/>
      <c r="I24" s="151"/>
      <c r="J24" s="151"/>
      <c r="K24" s="151"/>
      <c r="L24" s="170"/>
      <c r="M24" s="170"/>
    </row>
    <row r="25" spans="1:14" x14ac:dyDescent="0.2">
      <c r="A25" s="193" t="s">
        <v>249</v>
      </c>
      <c r="B25" s="180">
        <f>'Zał. 8 do SWZ'!AR5</f>
        <v>0</v>
      </c>
      <c r="C25" s="168" t="s">
        <v>194</v>
      </c>
      <c r="D25" s="146"/>
      <c r="E25" s="146"/>
      <c r="F25" s="154">
        <f t="shared" si="0"/>
        <v>0</v>
      </c>
      <c r="G25" s="158"/>
      <c r="H25" s="151"/>
      <c r="I25" s="151"/>
      <c r="J25" s="151"/>
      <c r="K25" s="151"/>
      <c r="L25" s="170"/>
      <c r="M25" s="170"/>
    </row>
    <row r="26" spans="1:14" x14ac:dyDescent="0.2">
      <c r="A26" s="195" t="s">
        <v>22</v>
      </c>
      <c r="B26" s="180">
        <f>'Zał. 8 do SWZ'!AS5</f>
        <v>0</v>
      </c>
      <c r="C26" s="168" t="s">
        <v>194</v>
      </c>
      <c r="D26" s="146"/>
      <c r="E26" s="146"/>
      <c r="F26" s="154">
        <f t="shared" si="0"/>
        <v>0</v>
      </c>
      <c r="G26" s="158"/>
      <c r="H26" s="151"/>
      <c r="I26" s="151"/>
      <c r="J26" s="151"/>
      <c r="K26" s="151"/>
      <c r="L26" s="170"/>
      <c r="M26" s="170"/>
    </row>
    <row r="27" spans="1:14" x14ac:dyDescent="0.2">
      <c r="A27" s="195" t="s">
        <v>33</v>
      </c>
      <c r="B27" s="180">
        <f>'Zał. 8 do SWZ'!AT5</f>
        <v>0</v>
      </c>
      <c r="C27" s="168" t="s">
        <v>194</v>
      </c>
      <c r="D27" s="146"/>
      <c r="E27" s="146"/>
      <c r="F27" s="154">
        <f t="shared" si="0"/>
        <v>0</v>
      </c>
      <c r="G27" s="158"/>
      <c r="H27" s="151"/>
      <c r="I27" s="151"/>
      <c r="J27" s="151"/>
      <c r="K27" s="241"/>
      <c r="L27" s="170"/>
      <c r="M27" s="170"/>
    </row>
    <row r="28" spans="1:14" x14ac:dyDescent="0.2">
      <c r="A28" s="195" t="s">
        <v>243</v>
      </c>
      <c r="B28" s="180">
        <f>'Zał. 8 do SWZ'!AU5</f>
        <v>0</v>
      </c>
      <c r="C28" s="168" t="s">
        <v>194</v>
      </c>
      <c r="D28" s="146"/>
      <c r="E28" s="146"/>
      <c r="F28" s="154">
        <f t="shared" si="0"/>
        <v>0</v>
      </c>
      <c r="G28" s="158"/>
      <c r="H28" s="151"/>
      <c r="I28" s="151"/>
      <c r="J28" s="151"/>
      <c r="K28" s="239"/>
      <c r="L28" s="170"/>
      <c r="M28" s="170"/>
    </row>
    <row r="29" spans="1:14" x14ac:dyDescent="0.2">
      <c r="C29" s="161"/>
      <c r="G29" s="178"/>
      <c r="H29" s="151"/>
      <c r="I29" s="241"/>
      <c r="J29" s="241"/>
      <c r="K29" s="239"/>
      <c r="L29" s="170"/>
      <c r="M29" s="170"/>
    </row>
    <row r="30" spans="1:14" ht="23.25" customHeight="1" x14ac:dyDescent="0.2">
      <c r="A30" s="166" t="s">
        <v>200</v>
      </c>
      <c r="B30" s="181" t="s">
        <v>207</v>
      </c>
      <c r="C30" s="182"/>
      <c r="D30" s="183">
        <v>12</v>
      </c>
      <c r="E30" s="182"/>
      <c r="F30" s="184" t="s">
        <v>195</v>
      </c>
      <c r="G30" s="179">
        <f>SUM('Zał. 8 do SWZ'!AI5:AO5)</f>
        <v>0</v>
      </c>
      <c r="H30" s="146"/>
      <c r="I30" s="242">
        <f>SUM(I31:I36)</f>
        <v>0</v>
      </c>
      <c r="J30" s="243" t="str">
        <f>IF(OR((ROUND(I30,2))=(ROUND(G30,2))),"ZGODNE","FAŁSZ")</f>
        <v>ZGODNE</v>
      </c>
      <c r="K30" s="239"/>
      <c r="L30" s="170"/>
      <c r="M30" s="170"/>
    </row>
    <row r="31" spans="1:14" x14ac:dyDescent="0.2">
      <c r="A31" s="193" t="s">
        <v>247</v>
      </c>
      <c r="B31" s="252">
        <v>0</v>
      </c>
      <c r="C31" s="168" t="s">
        <v>196</v>
      </c>
      <c r="D31" s="180">
        <f>ROUND($D$30*B31,2)</f>
        <v>0</v>
      </c>
      <c r="E31" s="168" t="s">
        <v>225</v>
      </c>
      <c r="F31" s="168">
        <v>4</v>
      </c>
      <c r="G31" s="180">
        <f>'Zał. 8 do SWZ'!AI5</f>
        <v>0</v>
      </c>
      <c r="H31" s="155"/>
      <c r="I31" s="244">
        <f>'Zał. 8 do SWZ'!AI5</f>
        <v>0</v>
      </c>
      <c r="J31" s="245"/>
      <c r="K31" s="239"/>
      <c r="L31" s="170"/>
      <c r="M31" s="170"/>
    </row>
    <row r="32" spans="1:14" x14ac:dyDescent="0.2">
      <c r="A32" s="194" t="s">
        <v>245</v>
      </c>
      <c r="B32" s="252">
        <v>0</v>
      </c>
      <c r="C32" s="168" t="s">
        <v>196</v>
      </c>
      <c r="D32" s="180">
        <f t="shared" ref="D32:D36" si="1">ROUND($D$30*B32,2)</f>
        <v>0</v>
      </c>
      <c r="E32" s="168" t="s">
        <v>225</v>
      </c>
      <c r="F32" s="168">
        <v>32</v>
      </c>
      <c r="G32" s="180">
        <f>'Zał. 8 do SWZ'!AJ5</f>
        <v>0</v>
      </c>
      <c r="H32" s="146"/>
      <c r="I32" s="244">
        <f>'Zał. 8 do SWZ'!AJ5</f>
        <v>0</v>
      </c>
      <c r="J32" s="245"/>
      <c r="K32" s="239"/>
      <c r="L32" s="170"/>
      <c r="M32" s="170"/>
    </row>
    <row r="33" spans="1:15" x14ac:dyDescent="0.2">
      <c r="A33" s="193" t="s">
        <v>249</v>
      </c>
      <c r="B33" s="252">
        <v>0</v>
      </c>
      <c r="C33" s="168" t="s">
        <v>196</v>
      </c>
      <c r="D33" s="180">
        <f>ROUND($D$30*B33,2)</f>
        <v>0</v>
      </c>
      <c r="E33" s="168" t="s">
        <v>225</v>
      </c>
      <c r="F33" s="168">
        <v>9</v>
      </c>
      <c r="G33" s="180">
        <f>'Zał. 8 do SWZ'!AK5</f>
        <v>0</v>
      </c>
      <c r="H33" s="146"/>
      <c r="I33" s="244">
        <f>'Zał. 8 do SWZ'!AK5</f>
        <v>0</v>
      </c>
      <c r="J33" s="245"/>
      <c r="K33" s="239"/>
      <c r="L33" s="170"/>
      <c r="M33" s="170"/>
    </row>
    <row r="34" spans="1:15" x14ac:dyDescent="0.2">
      <c r="A34" s="195" t="s">
        <v>22</v>
      </c>
      <c r="B34" s="252">
        <v>0</v>
      </c>
      <c r="C34" s="168" t="s">
        <v>196</v>
      </c>
      <c r="D34" s="180">
        <f t="shared" si="1"/>
        <v>0</v>
      </c>
      <c r="E34" s="168" t="s">
        <v>225</v>
      </c>
      <c r="F34" s="168">
        <v>34</v>
      </c>
      <c r="G34" s="180">
        <f>'Zał. 8 do SWZ'!AL5</f>
        <v>0</v>
      </c>
      <c r="H34" s="146"/>
      <c r="I34" s="244">
        <f>'Zał. 8 do SWZ'!AL5</f>
        <v>0</v>
      </c>
      <c r="J34" s="245"/>
      <c r="K34" s="239"/>
      <c r="L34" s="170"/>
      <c r="M34" s="170"/>
    </row>
    <row r="35" spans="1:15" x14ac:dyDescent="0.2">
      <c r="A35" s="195" t="s">
        <v>33</v>
      </c>
      <c r="B35" s="252">
        <v>0</v>
      </c>
      <c r="C35" s="168" t="s">
        <v>196</v>
      </c>
      <c r="D35" s="180">
        <f>ROUND($D$30*B35,2)</f>
        <v>0</v>
      </c>
      <c r="E35" s="168" t="s">
        <v>225</v>
      </c>
      <c r="F35" s="168">
        <v>10</v>
      </c>
      <c r="G35" s="180">
        <f>'Zał. 8 do SWZ'!AM5</f>
        <v>0</v>
      </c>
      <c r="H35" s="146"/>
      <c r="I35" s="244">
        <f>'Zał. 8 do SWZ'!AM5</f>
        <v>0</v>
      </c>
      <c r="J35" s="245"/>
      <c r="K35" s="245"/>
      <c r="L35" s="170"/>
      <c r="M35" s="170"/>
    </row>
    <row r="36" spans="1:15" x14ac:dyDescent="0.2">
      <c r="A36" s="195" t="s">
        <v>243</v>
      </c>
      <c r="B36" s="252">
        <v>0</v>
      </c>
      <c r="C36" s="168" t="s">
        <v>196</v>
      </c>
      <c r="D36" s="180">
        <f t="shared" si="1"/>
        <v>0</v>
      </c>
      <c r="E36" s="168" t="s">
        <v>225</v>
      </c>
      <c r="F36" s="168">
        <v>24</v>
      </c>
      <c r="G36" s="180">
        <f>'Zał. 8 do SWZ'!AN5</f>
        <v>0</v>
      </c>
      <c r="H36" s="146"/>
      <c r="I36" s="244">
        <f>'Zał. 8 do SWZ'!AN5</f>
        <v>0</v>
      </c>
      <c r="J36" s="245"/>
      <c r="K36" s="243" t="str">
        <f>IF(OR((ROUND(J38,2))=(ROUND(H38,2))),"ZGODNE","FAŁSZ")</f>
        <v>FAŁSZ</v>
      </c>
      <c r="L36" s="170"/>
    </row>
    <row r="37" spans="1:15" x14ac:dyDescent="0.2">
      <c r="H37" s="169"/>
      <c r="I37" s="246"/>
      <c r="J37" s="239"/>
      <c r="K37" s="245"/>
      <c r="L37" s="170"/>
      <c r="N37" s="170"/>
      <c r="O37" s="170"/>
    </row>
    <row r="38" spans="1:15" ht="25.5" x14ac:dyDescent="0.2">
      <c r="A38" s="255" t="s">
        <v>201</v>
      </c>
      <c r="B38" s="186" t="s">
        <v>203</v>
      </c>
      <c r="C38" s="187" t="s">
        <v>204</v>
      </c>
      <c r="D38" s="187" t="s">
        <v>204</v>
      </c>
      <c r="E38" s="186" t="s">
        <v>206</v>
      </c>
      <c r="F38" s="259" t="s">
        <v>205</v>
      </c>
      <c r="G38" s="257" t="s">
        <v>195</v>
      </c>
      <c r="H38" s="179">
        <f>SUM('Zał. 8 do SWZ'!AY5:BJ5)</f>
        <v>761681.4700000002</v>
      </c>
      <c r="I38" s="246"/>
      <c r="J38" s="242">
        <f>SUM(J40:J44)</f>
        <v>761681.46</v>
      </c>
      <c r="K38" s="245"/>
      <c r="L38" s="170"/>
      <c r="O38" s="170"/>
    </row>
    <row r="39" spans="1:15" x14ac:dyDescent="0.2">
      <c r="A39" s="256"/>
      <c r="B39" s="188" t="s">
        <v>190</v>
      </c>
      <c r="C39" s="165" t="s">
        <v>196</v>
      </c>
      <c r="D39" s="188" t="s">
        <v>224</v>
      </c>
      <c r="E39" s="188" t="s">
        <v>193</v>
      </c>
      <c r="F39" s="260"/>
      <c r="G39" s="257"/>
      <c r="H39" s="165" t="s">
        <v>191</v>
      </c>
      <c r="I39" s="246"/>
      <c r="J39" s="242"/>
      <c r="K39" s="245"/>
      <c r="L39" s="170"/>
      <c r="O39" s="170"/>
    </row>
    <row r="40" spans="1:15" x14ac:dyDescent="0.2">
      <c r="A40" s="193" t="s">
        <v>248</v>
      </c>
      <c r="B40" s="253">
        <v>5.5759999999999996</v>
      </c>
      <c r="C40" s="253">
        <v>4.21</v>
      </c>
      <c r="D40" s="253" t="s">
        <v>186</v>
      </c>
      <c r="E40" s="183" t="s">
        <v>186</v>
      </c>
      <c r="F40" s="183" t="s">
        <v>186</v>
      </c>
      <c r="G40" s="168">
        <f>F31</f>
        <v>4</v>
      </c>
      <c r="H40" s="189">
        <f>'Zał. 8 do SWZ'!AY5+'Zał. 8 do SWZ'!BE5</f>
        <v>592.4</v>
      </c>
      <c r="I40" s="246"/>
      <c r="J40" s="247">
        <f>ROUND((B40*B15/100)+(C40*$D$30*G40),2)</f>
        <v>592.4</v>
      </c>
      <c r="K40" s="245"/>
      <c r="L40" s="170"/>
      <c r="O40" s="170"/>
    </row>
    <row r="41" spans="1:15" x14ac:dyDescent="0.2">
      <c r="A41" s="194" t="s">
        <v>246</v>
      </c>
      <c r="B41" s="253">
        <v>4.4009999999999998</v>
      </c>
      <c r="C41" s="253">
        <v>8.94</v>
      </c>
      <c r="D41" s="253" t="s">
        <v>186</v>
      </c>
      <c r="E41" s="183" t="s">
        <v>186</v>
      </c>
      <c r="F41" s="183" t="s">
        <v>186</v>
      </c>
      <c r="G41" s="168">
        <f>F32</f>
        <v>32</v>
      </c>
      <c r="H41" s="189">
        <f>'Zał. 8 do SWZ'!AZ5+'Zał. 8 do SWZ'!BF5</f>
        <v>15095.610000000004</v>
      </c>
      <c r="I41" s="246"/>
      <c r="J41" s="247">
        <f>ROUND((B41*B16/100)+(C41*$D$30*G41),2)</f>
        <v>15095.61</v>
      </c>
      <c r="K41" s="239"/>
      <c r="L41" s="169"/>
      <c r="O41" s="170"/>
    </row>
    <row r="42" spans="1:15" x14ac:dyDescent="0.2">
      <c r="A42" s="193" t="s">
        <v>241</v>
      </c>
      <c r="B42" s="253">
        <v>3.96</v>
      </c>
      <c r="C42" s="253">
        <v>23.42</v>
      </c>
      <c r="D42" s="253" t="s">
        <v>186</v>
      </c>
      <c r="E42" s="183" t="s">
        <v>186</v>
      </c>
      <c r="F42" s="183" t="s">
        <v>186</v>
      </c>
      <c r="G42" s="168">
        <f>F33+F34</f>
        <v>43</v>
      </c>
      <c r="H42" s="189">
        <f>'Zał. 8 do SWZ'!BA5+'Zał. 8 do SWZ'!BG5</f>
        <v>76474.320000000007</v>
      </c>
      <c r="I42" s="246"/>
      <c r="J42" s="247">
        <f>ROUND((B42*D18/100)+(C42*$D$30*G42),2)</f>
        <v>76474.320000000007</v>
      </c>
      <c r="K42" s="239"/>
      <c r="L42" s="169"/>
      <c r="O42" s="170"/>
    </row>
    <row r="43" spans="1:15" x14ac:dyDescent="0.2">
      <c r="A43" s="195" t="s">
        <v>242</v>
      </c>
      <c r="B43" s="253">
        <v>3.44</v>
      </c>
      <c r="C43" s="254">
        <v>165.2</v>
      </c>
      <c r="D43" s="253" t="s">
        <v>186</v>
      </c>
      <c r="E43" s="183" t="s">
        <v>186</v>
      </c>
      <c r="F43" s="183" t="s">
        <v>186</v>
      </c>
      <c r="G43" s="168">
        <f>F35</f>
        <v>10</v>
      </c>
      <c r="H43" s="189">
        <f>'Zał. 8 do SWZ'!BB5+'Zał. 8 do SWZ'!BH5</f>
        <v>83704.800000000003</v>
      </c>
      <c r="I43" s="246"/>
      <c r="J43" s="247">
        <f>ROUND((B43*B19/100)+(C43*$D$30*G43),2)</f>
        <v>83704.800000000003</v>
      </c>
    </row>
    <row r="44" spans="1:15" x14ac:dyDescent="0.2">
      <c r="A44" s="195" t="s">
        <v>244</v>
      </c>
      <c r="B44" s="253">
        <v>1.76</v>
      </c>
      <c r="C44" s="253" t="s">
        <v>186</v>
      </c>
      <c r="D44" s="253">
        <v>0.61199999999999999</v>
      </c>
      <c r="E44" s="190">
        <f>ROUND(SUM('Zał. 8 do SWZ'!L5:L204),0)</f>
        <v>6637</v>
      </c>
      <c r="F44" s="190">
        <v>8760</v>
      </c>
      <c r="G44" s="168">
        <f>F36</f>
        <v>24</v>
      </c>
      <c r="H44" s="191">
        <f>'Zał. 8 do SWZ'!BC5+'Zał. 8 do SWZ'!BI5</f>
        <v>585814.34000000008</v>
      </c>
      <c r="I44" s="246"/>
      <c r="J44" s="248">
        <f>ROUND((((B44*B20)+(D44*E44*F44))/100),2)</f>
        <v>585814.32999999996</v>
      </c>
    </row>
    <row r="45" spans="1:15" ht="12.75" customHeight="1" x14ac:dyDescent="0.2">
      <c r="J45" s="239"/>
    </row>
    <row r="46" spans="1:15" ht="12.75" customHeight="1" x14ac:dyDescent="0.2">
      <c r="E46" s="185"/>
      <c r="F46" s="152">
        <f>'Zał. A'!N7</f>
        <v>762619.05</v>
      </c>
      <c r="G46" s="153" t="str">
        <f>IF(OR((ROUND(F46,2))=(ROUND(L1,2))),"ZGODNE","FAŁSZ")</f>
        <v>ZGODNE</v>
      </c>
      <c r="H46" s="151"/>
      <c r="I46" s="170"/>
      <c r="J46" s="237"/>
    </row>
    <row r="47" spans="1:15" ht="12.75" customHeight="1" x14ac:dyDescent="0.2">
      <c r="E47" s="169"/>
      <c r="F47" s="159"/>
      <c r="G47" s="159"/>
      <c r="H47" s="146"/>
      <c r="J47" s="169"/>
    </row>
    <row r="48" spans="1:15" ht="12.75" customHeight="1" x14ac:dyDescent="0.2">
      <c r="E48" s="169"/>
      <c r="F48" s="159">
        <f>ROUND(L1*0.23,2)</f>
        <v>175402.38</v>
      </c>
      <c r="G48" s="159"/>
      <c r="H48" s="146"/>
      <c r="J48" s="169"/>
    </row>
    <row r="49" spans="2:8" ht="12.75" customHeight="1" x14ac:dyDescent="0.2">
      <c r="E49" s="169"/>
      <c r="F49" s="159"/>
      <c r="G49" s="146"/>
      <c r="H49" s="146"/>
    </row>
    <row r="50" spans="2:8" ht="12.75" customHeight="1" x14ac:dyDescent="0.2">
      <c r="E50" s="185"/>
      <c r="F50" s="152" t="e">
        <f>'Zał. A'!#REF!</f>
        <v>#REF!</v>
      </c>
      <c r="G50" s="153" t="e">
        <f>IF(OR((ROUND(F50,2))=(ROUND(#REF!,2))),"ZGODNE","FAŁSZ")</f>
        <v>#REF!</v>
      </c>
      <c r="H50" s="146"/>
    </row>
    <row r="51" spans="2:8" x14ac:dyDescent="0.2">
      <c r="E51" s="169"/>
      <c r="F51" s="159"/>
      <c r="G51" s="146"/>
      <c r="H51" s="146"/>
    </row>
    <row r="52" spans="2:8" x14ac:dyDescent="0.2">
      <c r="B52" s="192"/>
      <c r="F52" s="192"/>
    </row>
  </sheetData>
  <protectedRanges>
    <protectedRange sqref="B5:B10" name="Zakres1"/>
    <protectedRange sqref="B31:B36" name="Zakres2_1"/>
    <protectedRange sqref="B40:B44" name="Zakres3_1"/>
    <protectedRange sqref="C40:C43" name="Zakres4_1"/>
    <protectedRange sqref="D44" name="Zakres5_1_1"/>
  </protectedRanges>
  <mergeCells count="6">
    <mergeCell ref="A38:A39"/>
    <mergeCell ref="G38:G39"/>
    <mergeCell ref="D1:F1"/>
    <mergeCell ref="F38:F39"/>
    <mergeCell ref="D3:I3"/>
    <mergeCell ref="D2:H2"/>
  </mergeCells>
  <phoneticPr fontId="1" type="noConversion"/>
  <pageMargins left="0.75" right="0.36" top="1" bottom="1" header="0.5" footer="0.5"/>
  <pageSetup paperSize="9" scale="5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209"/>
  <sheetViews>
    <sheetView topLeftCell="AU1" zoomScale="90" zoomScaleNormal="90" workbookViewId="0">
      <selection activeCell="BN1" sqref="BN1:BN1048576"/>
    </sheetView>
  </sheetViews>
  <sheetFormatPr defaultColWidth="10.7109375" defaultRowHeight="11.25" x14ac:dyDescent="0.2"/>
  <cols>
    <col min="1" max="1" width="5.140625" style="25" hidden="1" customWidth="1"/>
    <col min="2" max="2" width="5.140625" style="117" hidden="1" customWidth="1"/>
    <col min="3" max="3" width="9.28515625" style="27" customWidth="1"/>
    <col min="4" max="4" width="9.28515625" style="118" customWidth="1"/>
    <col min="5" max="5" width="54.85546875" style="30" customWidth="1"/>
    <col min="6" max="6" width="23.28515625" style="30" customWidth="1"/>
    <col min="7" max="7" width="21.28515625" style="31" customWidth="1"/>
    <col min="8" max="8" width="17.42578125" style="31" customWidth="1"/>
    <col min="9" max="9" width="12.85546875" style="31" customWidth="1"/>
    <col min="10" max="10" width="11.5703125" style="31" customWidth="1"/>
    <col min="11" max="11" width="10.7109375" style="27" customWidth="1"/>
    <col min="12" max="12" width="10.5703125" style="27" customWidth="1"/>
    <col min="13" max="13" width="21.5703125" style="30" customWidth="1"/>
    <col min="14" max="14" width="32.5703125" style="30" customWidth="1"/>
    <col min="15" max="15" width="26.85546875" style="30" customWidth="1"/>
    <col min="16" max="16" width="10.5703125" style="33" customWidth="1"/>
    <col min="17" max="17" width="0.140625" style="34" customWidth="1"/>
    <col min="18" max="19" width="15.140625" style="34" hidden="1" customWidth="1"/>
    <col min="20" max="20" width="16" style="35" hidden="1" customWidth="1"/>
    <col min="21" max="21" width="14.7109375" style="34" hidden="1" customWidth="1"/>
    <col min="22" max="22" width="15.7109375" style="34" hidden="1" customWidth="1"/>
    <col min="23" max="23" width="10.7109375" style="119" customWidth="1"/>
    <col min="24" max="24" width="0.140625" style="36" hidden="1" customWidth="1"/>
    <col min="25" max="25" width="11" style="37" customWidth="1"/>
    <col min="26" max="26" width="8.28515625" style="34" customWidth="1"/>
    <col min="27" max="28" width="9.5703125" style="34" customWidth="1"/>
    <col min="29" max="29" width="11.28515625" style="34" customWidth="1"/>
    <col min="30" max="30" width="9.7109375" style="34" customWidth="1"/>
    <col min="31" max="31" width="11.140625" style="34" customWidth="1"/>
    <col min="32" max="32" width="11" style="34" customWidth="1"/>
    <col min="33" max="33" width="9.42578125" style="118" customWidth="1"/>
    <col min="34" max="34" width="21.7109375" style="33" customWidth="1"/>
    <col min="35" max="35" width="8.42578125" style="34" customWidth="1"/>
    <col min="36" max="37" width="9.5703125" style="34" customWidth="1"/>
    <col min="38" max="38" width="11.28515625" style="34" customWidth="1"/>
    <col min="39" max="39" width="8.140625" style="34" customWidth="1"/>
    <col min="40" max="40" width="11.140625" style="34" customWidth="1"/>
    <col min="41" max="41" width="10.5703125" style="34" customWidth="1"/>
    <col min="42" max="42" width="8.28515625" style="34" customWidth="1"/>
    <col min="43" max="44" width="9.5703125" style="34" customWidth="1"/>
    <col min="45" max="45" width="11.28515625" style="34" customWidth="1"/>
    <col min="46" max="46" width="10" style="34" customWidth="1"/>
    <col min="47" max="47" width="11.140625" style="34" customWidth="1"/>
    <col min="48" max="48" width="9.85546875" style="34" customWidth="1"/>
    <col min="49" max="50" width="18.85546875" style="33" customWidth="1"/>
    <col min="51" max="51" width="8.28515625" style="34" customWidth="1"/>
    <col min="52" max="52" width="9.5703125" style="34" customWidth="1"/>
    <col min="53" max="53" width="10.85546875" style="34" customWidth="1"/>
    <col min="54" max="54" width="11.7109375" style="34" customWidth="1"/>
    <col min="55" max="55" width="11.140625" style="34" customWidth="1"/>
    <col min="56" max="56" width="10.7109375" style="34" customWidth="1"/>
    <col min="57" max="57" width="8.28515625" style="34" customWidth="1"/>
    <col min="58" max="58" width="9.5703125" style="34" customWidth="1"/>
    <col min="59" max="59" width="10.7109375" style="34" customWidth="1"/>
    <col min="60" max="60" width="11.28515625" style="34" customWidth="1"/>
    <col min="61" max="61" width="11.140625" style="34" customWidth="1"/>
    <col min="62" max="62" width="9.7109375" style="34" customWidth="1"/>
    <col min="63" max="64" width="18.85546875" style="33" customWidth="1"/>
    <col min="65" max="65" width="15.7109375" style="33" customWidth="1"/>
    <col min="66" max="16384" width="10.7109375" style="33"/>
  </cols>
  <sheetData>
    <row r="1" spans="1:66" ht="17.25" customHeight="1" x14ac:dyDescent="0.2">
      <c r="B1" s="26"/>
      <c r="D1" s="28" t="s">
        <v>0</v>
      </c>
      <c r="E1" s="29"/>
      <c r="M1" s="32"/>
      <c r="N1" s="32"/>
      <c r="O1" s="32"/>
      <c r="W1" s="34"/>
      <c r="Z1" s="38"/>
      <c r="AA1" s="38"/>
      <c r="AB1" s="38"/>
      <c r="AC1" s="38"/>
      <c r="AD1" s="38"/>
      <c r="AE1" s="38"/>
      <c r="AF1" s="38"/>
      <c r="AG1" s="38"/>
      <c r="AI1" s="38"/>
      <c r="AJ1" s="38"/>
      <c r="AK1" s="38"/>
      <c r="AL1" s="38"/>
      <c r="AM1" s="38"/>
      <c r="AN1" s="38"/>
      <c r="AO1" s="38"/>
      <c r="AP1" s="38"/>
      <c r="AQ1" s="38"/>
      <c r="AR1" s="38"/>
      <c r="AS1" s="38"/>
      <c r="AT1" s="38"/>
      <c r="AU1" s="38"/>
      <c r="AV1" s="38"/>
      <c r="AW1" s="38"/>
      <c r="AY1" s="38"/>
      <c r="AZ1" s="38"/>
      <c r="BA1" s="38"/>
      <c r="BB1" s="38"/>
      <c r="BC1" s="38"/>
      <c r="BD1" s="38"/>
      <c r="BE1" s="38"/>
      <c r="BF1" s="38"/>
      <c r="BG1" s="38"/>
      <c r="BH1" s="38"/>
      <c r="BI1" s="38"/>
      <c r="BJ1" s="38"/>
    </row>
    <row r="2" spans="1:66" s="1" customFormat="1" ht="56.65" customHeight="1" x14ac:dyDescent="0.2">
      <c r="A2" s="7"/>
      <c r="B2" s="9"/>
      <c r="C2" s="263" t="s">
        <v>5</v>
      </c>
      <c r="D2" s="263" t="s">
        <v>4</v>
      </c>
      <c r="E2" s="263" t="s">
        <v>6</v>
      </c>
      <c r="F2" s="264" t="s">
        <v>7</v>
      </c>
      <c r="G2" s="268" t="s">
        <v>8</v>
      </c>
      <c r="H2" s="265" t="s">
        <v>213</v>
      </c>
      <c r="I2" s="265" t="s">
        <v>214</v>
      </c>
      <c r="J2" s="267" t="s">
        <v>223</v>
      </c>
      <c r="K2" s="267"/>
      <c r="L2" s="267"/>
      <c r="M2" s="263" t="s">
        <v>218</v>
      </c>
      <c r="N2" s="263" t="s">
        <v>9</v>
      </c>
      <c r="O2" s="263" t="s">
        <v>10</v>
      </c>
      <c r="P2" s="271" t="s">
        <v>11</v>
      </c>
      <c r="Q2" s="270" t="s">
        <v>13</v>
      </c>
      <c r="R2" s="270"/>
      <c r="S2" s="270"/>
      <c r="T2" s="263" t="s">
        <v>208</v>
      </c>
      <c r="U2" s="269"/>
      <c r="V2" s="269"/>
      <c r="W2" s="263" t="s">
        <v>393</v>
      </c>
      <c r="X2" s="263"/>
      <c r="Y2" s="263"/>
      <c r="Z2" s="270" t="s">
        <v>394</v>
      </c>
      <c r="AA2" s="270"/>
      <c r="AB2" s="270"/>
      <c r="AC2" s="270"/>
      <c r="AD2" s="270"/>
      <c r="AE2" s="270"/>
      <c r="AF2" s="270"/>
      <c r="AG2" s="263" t="s">
        <v>12</v>
      </c>
      <c r="AH2" s="272" t="s">
        <v>209</v>
      </c>
      <c r="AI2" s="270" t="s">
        <v>188</v>
      </c>
      <c r="AJ2" s="270"/>
      <c r="AK2" s="270"/>
      <c r="AL2" s="270"/>
      <c r="AM2" s="270"/>
      <c r="AN2" s="270"/>
      <c r="AO2" s="270"/>
      <c r="AP2" s="270" t="s">
        <v>178</v>
      </c>
      <c r="AQ2" s="270"/>
      <c r="AR2" s="270"/>
      <c r="AS2" s="270"/>
      <c r="AT2" s="270"/>
      <c r="AU2" s="270"/>
      <c r="AV2" s="270"/>
      <c r="AW2" s="267" t="s">
        <v>178</v>
      </c>
      <c r="AX2" s="267"/>
      <c r="AY2" s="270" t="s">
        <v>198</v>
      </c>
      <c r="AZ2" s="270"/>
      <c r="BA2" s="270"/>
      <c r="BB2" s="270"/>
      <c r="BC2" s="270"/>
      <c r="BD2" s="270"/>
      <c r="BE2" s="270" t="s">
        <v>199</v>
      </c>
      <c r="BF2" s="270"/>
      <c r="BG2" s="270"/>
      <c r="BH2" s="270"/>
      <c r="BI2" s="270"/>
      <c r="BJ2" s="270"/>
      <c r="BK2" s="267" t="s">
        <v>179</v>
      </c>
      <c r="BL2" s="267"/>
      <c r="BM2" s="267" t="s">
        <v>180</v>
      </c>
    </row>
    <row r="3" spans="1:66" s="3" customFormat="1" ht="60.4" customHeight="1" x14ac:dyDescent="0.2">
      <c r="A3" s="8"/>
      <c r="B3" s="10"/>
      <c r="C3" s="263"/>
      <c r="D3" s="263"/>
      <c r="E3" s="263"/>
      <c r="F3" s="264"/>
      <c r="G3" s="268"/>
      <c r="H3" s="266"/>
      <c r="I3" s="266"/>
      <c r="J3" s="6" t="s">
        <v>202</v>
      </c>
      <c r="K3" s="6" t="s">
        <v>14</v>
      </c>
      <c r="L3" s="6" t="s">
        <v>15</v>
      </c>
      <c r="M3" s="263"/>
      <c r="N3" s="263"/>
      <c r="O3" s="263"/>
      <c r="P3" s="271"/>
      <c r="Q3" s="4">
        <v>2019</v>
      </c>
      <c r="R3" s="4">
        <v>2020</v>
      </c>
      <c r="S3" s="4">
        <v>2021</v>
      </c>
      <c r="T3" s="2" t="s">
        <v>17</v>
      </c>
      <c r="U3" s="250" t="s">
        <v>458</v>
      </c>
      <c r="V3" s="2" t="s">
        <v>177</v>
      </c>
      <c r="W3" s="263"/>
      <c r="X3" s="263"/>
      <c r="Y3" s="263"/>
      <c r="Z3" s="2" t="s">
        <v>251</v>
      </c>
      <c r="AA3" s="2" t="s">
        <v>252</v>
      </c>
      <c r="AB3" s="2" t="s">
        <v>253</v>
      </c>
      <c r="AC3" s="2" t="s">
        <v>254</v>
      </c>
      <c r="AD3" s="2" t="s">
        <v>16</v>
      </c>
      <c r="AE3" s="2" t="s">
        <v>255</v>
      </c>
      <c r="AF3" s="2" t="s">
        <v>256</v>
      </c>
      <c r="AG3" s="263"/>
      <c r="AH3" s="272"/>
      <c r="AI3" s="2" t="s">
        <v>251</v>
      </c>
      <c r="AJ3" s="2" t="s">
        <v>252</v>
      </c>
      <c r="AK3" s="2" t="s">
        <v>253</v>
      </c>
      <c r="AL3" s="2" t="s">
        <v>254</v>
      </c>
      <c r="AM3" s="2" t="s">
        <v>16</v>
      </c>
      <c r="AN3" s="2" t="s">
        <v>255</v>
      </c>
      <c r="AO3" s="2" t="s">
        <v>256</v>
      </c>
      <c r="AP3" s="2" t="s">
        <v>251</v>
      </c>
      <c r="AQ3" s="2" t="s">
        <v>252</v>
      </c>
      <c r="AR3" s="2" t="s">
        <v>253</v>
      </c>
      <c r="AS3" s="2" t="s">
        <v>254</v>
      </c>
      <c r="AT3" s="2" t="s">
        <v>16</v>
      </c>
      <c r="AU3" s="2" t="s">
        <v>255</v>
      </c>
      <c r="AV3" s="2" t="s">
        <v>256</v>
      </c>
      <c r="AW3" s="6" t="s">
        <v>181</v>
      </c>
      <c r="AX3" s="5" t="s">
        <v>182</v>
      </c>
      <c r="AY3" s="2" t="s">
        <v>257</v>
      </c>
      <c r="AZ3" s="2" t="s">
        <v>258</v>
      </c>
      <c r="BA3" s="2" t="s">
        <v>259</v>
      </c>
      <c r="BB3" s="2" t="s">
        <v>260</v>
      </c>
      <c r="BC3" s="2" t="s">
        <v>261</v>
      </c>
      <c r="BD3" s="2" t="s">
        <v>262</v>
      </c>
      <c r="BE3" s="2" t="s">
        <v>257</v>
      </c>
      <c r="BF3" s="2" t="s">
        <v>258</v>
      </c>
      <c r="BG3" s="2" t="s">
        <v>259</v>
      </c>
      <c r="BH3" s="2" t="s">
        <v>260</v>
      </c>
      <c r="BI3" s="2" t="s">
        <v>261</v>
      </c>
      <c r="BJ3" s="2" t="s">
        <v>262</v>
      </c>
      <c r="BK3" s="6" t="s">
        <v>183</v>
      </c>
      <c r="BL3" s="6" t="s">
        <v>184</v>
      </c>
      <c r="BM3" s="267"/>
      <c r="BN3" s="23"/>
    </row>
    <row r="4" spans="1:66" s="23" customFormat="1" ht="56.25" x14ac:dyDescent="0.2">
      <c r="A4" s="39"/>
      <c r="B4" s="40"/>
      <c r="C4" s="41"/>
      <c r="D4" s="42"/>
      <c r="E4" s="43"/>
      <c r="F4" s="43"/>
      <c r="G4" s="44"/>
      <c r="H4" s="44"/>
      <c r="I4" s="44"/>
      <c r="J4" s="45"/>
      <c r="K4" s="45"/>
      <c r="L4" s="43" t="s">
        <v>240</v>
      </c>
      <c r="M4" s="43"/>
      <c r="N4" s="43"/>
      <c r="O4" s="43"/>
      <c r="P4" s="46"/>
      <c r="Q4" s="4" t="s">
        <v>2</v>
      </c>
      <c r="R4" s="4" t="s">
        <v>2</v>
      </c>
      <c r="S4" s="4" t="s">
        <v>2</v>
      </c>
      <c r="T4" s="47" t="s">
        <v>2</v>
      </c>
      <c r="U4" s="48" t="s">
        <v>2</v>
      </c>
      <c r="V4" s="48" t="s">
        <v>2</v>
      </c>
      <c r="W4" s="48" t="s">
        <v>2</v>
      </c>
      <c r="X4" s="49" t="s">
        <v>1</v>
      </c>
      <c r="Y4" s="47" t="s">
        <v>1</v>
      </c>
      <c r="Z4" s="4" t="s">
        <v>1</v>
      </c>
      <c r="AA4" s="4" t="s">
        <v>1</v>
      </c>
      <c r="AB4" s="4" t="s">
        <v>1</v>
      </c>
      <c r="AC4" s="4" t="s">
        <v>1</v>
      </c>
      <c r="AD4" s="4" t="s">
        <v>1</v>
      </c>
      <c r="AE4" s="4" t="s">
        <v>1</v>
      </c>
      <c r="AF4" s="4" t="s">
        <v>1</v>
      </c>
      <c r="AG4" s="42" t="s">
        <v>18</v>
      </c>
      <c r="AH4" s="50" t="s">
        <v>185</v>
      </c>
      <c r="AI4" s="50" t="s">
        <v>19</v>
      </c>
      <c r="AJ4" s="50" t="s">
        <v>19</v>
      </c>
      <c r="AK4" s="50" t="s">
        <v>19</v>
      </c>
      <c r="AL4" s="50" t="s">
        <v>19</v>
      </c>
      <c r="AM4" s="50" t="s">
        <v>19</v>
      </c>
      <c r="AN4" s="50" t="s">
        <v>19</v>
      </c>
      <c r="AO4" s="50" t="s">
        <v>19</v>
      </c>
      <c r="AP4" s="50" t="s">
        <v>19</v>
      </c>
      <c r="AQ4" s="50" t="s">
        <v>19</v>
      </c>
      <c r="AR4" s="50" t="s">
        <v>19</v>
      </c>
      <c r="AS4" s="50" t="s">
        <v>19</v>
      </c>
      <c r="AT4" s="50" t="s">
        <v>19</v>
      </c>
      <c r="AU4" s="50" t="s">
        <v>19</v>
      </c>
      <c r="AV4" s="50" t="s">
        <v>19</v>
      </c>
      <c r="AW4" s="50" t="s">
        <v>19</v>
      </c>
      <c r="AX4" s="50" t="s">
        <v>19</v>
      </c>
      <c r="AY4" s="50" t="s">
        <v>19</v>
      </c>
      <c r="AZ4" s="50" t="s">
        <v>19</v>
      </c>
      <c r="BA4" s="50" t="s">
        <v>19</v>
      </c>
      <c r="BB4" s="50" t="s">
        <v>19</v>
      </c>
      <c r="BC4" s="50" t="s">
        <v>19</v>
      </c>
      <c r="BD4" s="50" t="s">
        <v>19</v>
      </c>
      <c r="BE4" s="50" t="s">
        <v>19</v>
      </c>
      <c r="BF4" s="50" t="s">
        <v>19</v>
      </c>
      <c r="BG4" s="50" t="s">
        <v>19</v>
      </c>
      <c r="BH4" s="50" t="s">
        <v>19</v>
      </c>
      <c r="BI4" s="50" t="s">
        <v>19</v>
      </c>
      <c r="BJ4" s="50" t="s">
        <v>19</v>
      </c>
      <c r="BK4" s="50" t="s">
        <v>19</v>
      </c>
      <c r="BL4" s="50" t="s">
        <v>19</v>
      </c>
      <c r="BM4" s="50" t="s">
        <v>19</v>
      </c>
    </row>
    <row r="5" spans="1:66" s="24" customFormat="1" ht="21" customHeight="1" x14ac:dyDescent="0.2">
      <c r="A5" s="11">
        <v>1</v>
      </c>
      <c r="B5" s="12"/>
      <c r="C5" s="13"/>
      <c r="D5" s="14"/>
      <c r="E5" s="15" t="s">
        <v>399</v>
      </c>
      <c r="F5" s="15"/>
      <c r="G5" s="16"/>
      <c r="H5" s="17"/>
      <c r="I5" s="17"/>
      <c r="J5" s="18"/>
      <c r="K5" s="18"/>
      <c r="L5" s="19"/>
      <c r="M5" s="15"/>
      <c r="N5" s="15"/>
      <c r="O5" s="15"/>
      <c r="P5" s="20"/>
      <c r="Q5" s="21">
        <f>Q6+Q180</f>
        <v>1527602</v>
      </c>
      <c r="R5" s="21">
        <f t="shared" ref="R5:AF5" si="0">R6+R180</f>
        <v>1413832</v>
      </c>
      <c r="S5" s="21">
        <f t="shared" si="0"/>
        <v>1333244</v>
      </c>
      <c r="T5" s="21">
        <f t="shared" si="0"/>
        <v>1549610</v>
      </c>
      <c r="U5" s="21">
        <f t="shared" si="0"/>
        <v>1407350.0000000002</v>
      </c>
      <c r="V5" s="21">
        <f t="shared" si="0"/>
        <v>1548085</v>
      </c>
      <c r="W5" s="21">
        <f t="shared" si="0"/>
        <v>1527368</v>
      </c>
      <c r="X5" s="21">
        <f t="shared" si="0"/>
        <v>16801048</v>
      </c>
      <c r="Y5" s="21">
        <f t="shared" si="0"/>
        <v>16823000</v>
      </c>
      <c r="Z5" s="21">
        <f t="shared" si="0"/>
        <v>7000</v>
      </c>
      <c r="AA5" s="21">
        <f t="shared" si="0"/>
        <v>265000</v>
      </c>
      <c r="AB5" s="21">
        <f t="shared" si="0"/>
        <v>318000</v>
      </c>
      <c r="AC5" s="21">
        <f t="shared" si="0"/>
        <v>1308000</v>
      </c>
      <c r="AD5" s="21">
        <f t="shared" si="0"/>
        <v>1857000</v>
      </c>
      <c r="AE5" s="21">
        <f t="shared" si="0"/>
        <v>13068000</v>
      </c>
      <c r="AF5" s="21">
        <f t="shared" si="0"/>
        <v>0</v>
      </c>
      <c r="AG5" s="21"/>
      <c r="AH5" s="21"/>
      <c r="AI5" s="22">
        <f>AI6+AI180</f>
        <v>0</v>
      </c>
      <c r="AJ5" s="22">
        <f t="shared" ref="AJ5:AW5" si="1">AJ6+AJ180</f>
        <v>0</v>
      </c>
      <c r="AK5" s="22">
        <f t="shared" si="1"/>
        <v>0</v>
      </c>
      <c r="AL5" s="22">
        <f t="shared" si="1"/>
        <v>0</v>
      </c>
      <c r="AM5" s="22">
        <f t="shared" si="1"/>
        <v>0</v>
      </c>
      <c r="AN5" s="22">
        <f t="shared" si="1"/>
        <v>0</v>
      </c>
      <c r="AO5" s="22">
        <f t="shared" si="1"/>
        <v>0</v>
      </c>
      <c r="AP5" s="22">
        <f t="shared" si="1"/>
        <v>0</v>
      </c>
      <c r="AQ5" s="22">
        <f t="shared" si="1"/>
        <v>0</v>
      </c>
      <c r="AR5" s="22">
        <f t="shared" si="1"/>
        <v>0</v>
      </c>
      <c r="AS5" s="22">
        <f t="shared" si="1"/>
        <v>0</v>
      </c>
      <c r="AT5" s="22">
        <f t="shared" si="1"/>
        <v>0</v>
      </c>
      <c r="AU5" s="22">
        <f t="shared" si="1"/>
        <v>0</v>
      </c>
      <c r="AV5" s="22">
        <f t="shared" si="1"/>
        <v>0</v>
      </c>
      <c r="AW5" s="22">
        <f t="shared" si="1"/>
        <v>0</v>
      </c>
      <c r="AX5" s="22">
        <f>AX6+AX180</f>
        <v>937.57999999999993</v>
      </c>
      <c r="AY5" s="22">
        <f>AY6+AY180</f>
        <v>390.32</v>
      </c>
      <c r="AZ5" s="22">
        <f t="shared" ref="AZ5:BM5" si="2">AZ6+AZ180</f>
        <v>11662.650000000001</v>
      </c>
      <c r="BA5" s="22">
        <f t="shared" si="2"/>
        <v>64389.600000000006</v>
      </c>
      <c r="BB5" s="22">
        <f t="shared" si="2"/>
        <v>63880.800000000003</v>
      </c>
      <c r="BC5" s="22">
        <f t="shared" si="2"/>
        <v>229996.80000000002</v>
      </c>
      <c r="BD5" s="22">
        <f t="shared" si="2"/>
        <v>0</v>
      </c>
      <c r="BE5" s="22">
        <f t="shared" si="2"/>
        <v>202.08</v>
      </c>
      <c r="BF5" s="22">
        <f t="shared" si="2"/>
        <v>3432.9600000000023</v>
      </c>
      <c r="BG5" s="22">
        <f t="shared" si="2"/>
        <v>12084.720000000003</v>
      </c>
      <c r="BH5" s="22">
        <f t="shared" si="2"/>
        <v>19824</v>
      </c>
      <c r="BI5" s="22">
        <f t="shared" si="2"/>
        <v>355817.54000000004</v>
      </c>
      <c r="BJ5" s="22">
        <f t="shared" si="2"/>
        <v>0</v>
      </c>
      <c r="BK5" s="22">
        <f t="shared" si="2"/>
        <v>370320.16999999993</v>
      </c>
      <c r="BL5" s="22">
        <f t="shared" si="2"/>
        <v>391361.29999999993</v>
      </c>
      <c r="BM5" s="22">
        <f t="shared" si="2"/>
        <v>762619.05</v>
      </c>
      <c r="BN5" s="23"/>
    </row>
    <row r="6" spans="1:66" ht="21" customHeight="1" x14ac:dyDescent="0.2">
      <c r="A6" s="11">
        <v>7</v>
      </c>
      <c r="B6" s="12"/>
      <c r="C6" s="69" t="s">
        <v>20</v>
      </c>
      <c r="D6" s="70"/>
      <c r="E6" s="71" t="s">
        <v>400</v>
      </c>
      <c r="F6" s="72"/>
      <c r="G6" s="73"/>
      <c r="H6" s="74"/>
      <c r="I6" s="74"/>
      <c r="J6" s="51"/>
      <c r="K6" s="51"/>
      <c r="L6" s="52"/>
      <c r="M6" s="75"/>
      <c r="N6" s="75"/>
      <c r="O6" s="75"/>
      <c r="P6" s="75"/>
      <c r="Q6" s="76">
        <f>Q7+Q10+Q12+Q14+Q16+Q27+Q29+Q31+Q33+Q35+Q37+Q39+Q41+Q43+Q45+Q47+Q49+Q51+Q53+Q55+Q57+Q59+Q61+Q63+Q65+Q67+Q70+Q72+Q74+Q76+Q78+Q80+Q82+Q84+Q86+Q88+Q90+Q92+Q94+Q96+Q98+Q100+Q102+Q105+Q107+Q109+Q111+Q113+Q115+Q117+Q119+Q121+Q124+Q126+Q129+Q132+Q134+Q136+Q138+Q140+Q142+Q144+Q146+Q148+Q150+Q152+Q154+Q156+Q158+Q160+Q162+Q165+Q167+Q169+Q171+Q173+Q175+Q177</f>
        <v>1073376</v>
      </c>
      <c r="R6" s="76">
        <f t="shared" ref="R6:AF6" si="3">R7+R10+R12+R14+R16+R27+R29+R31+R33+R35+R37+R39+R41+R43+R45+R47+R49+R51+R53+R55+R57+R59+R61+R63+R65+R67+R70+R72+R74+R76+R78+R80+R82+R84+R86+R88+R90+R92+R94+R96+R98+R100+R102+R105+R107+R109+R111+R113+R115+R117+R119+R121+R124+R126+R129+R132+R134+R136+R138+R140+R142+R144+R146+R148+R150+R152+R154+R156+R158+R160+R162+R165+R167+R169+R171+R173+R175+R177</f>
        <v>988491</v>
      </c>
      <c r="S6" s="76">
        <f t="shared" si="3"/>
        <v>935750</v>
      </c>
      <c r="T6" s="76">
        <f t="shared" si="3"/>
        <v>1072190</v>
      </c>
      <c r="U6" s="76">
        <f t="shared" si="3"/>
        <v>973374.66666666698</v>
      </c>
      <c r="V6" s="76">
        <f t="shared" si="3"/>
        <v>1070712.1333333333</v>
      </c>
      <c r="W6" s="76">
        <f t="shared" si="3"/>
        <v>892968</v>
      </c>
      <c r="X6" s="76">
        <f t="shared" si="3"/>
        <v>9822648</v>
      </c>
      <c r="Y6" s="76">
        <f t="shared" si="3"/>
        <v>9843000</v>
      </c>
      <c r="Z6" s="76">
        <f>Z7+Z10+Z12+Z14+Z16+Z27+Z29+Z31+Z33+Z35+Z37+Z39+Z41+Z43+Z45+Z47+Z49+Z51+Z53+Z55+Z57+Z59+Z61+Z63+Z65+Z67+Z70+Z72+Z74+Z76+Z78+Z80+Z82+Z84+Z86+Z88+Z90+Z92+Z94+Z96+Z98+Z100+Z102+Z105+Z107+Z109+Z111+Z113+Z115+Z117+Z119+Z121+Z124+Z126+Z129+Z132+Z134+Z136+Z138+Z140+Z142+Z144+Z146+Z148+Z150+Z152+Z154+Z156+Z158+Z160+Z162+Z165+Z167+Z169+Z171+Z173+Z175+Z177</f>
        <v>7000</v>
      </c>
      <c r="AA6" s="76">
        <f t="shared" si="3"/>
        <v>265000</v>
      </c>
      <c r="AB6" s="76">
        <f t="shared" si="3"/>
        <v>318000</v>
      </c>
      <c r="AC6" s="76">
        <f t="shared" si="3"/>
        <v>840000</v>
      </c>
      <c r="AD6" s="76">
        <f t="shared" si="3"/>
        <v>790000</v>
      </c>
      <c r="AE6" s="76">
        <f t="shared" si="3"/>
        <v>7623000</v>
      </c>
      <c r="AF6" s="76">
        <f t="shared" si="3"/>
        <v>0</v>
      </c>
      <c r="AG6" s="76"/>
      <c r="AH6" s="76"/>
      <c r="AI6" s="77">
        <f>AI7+AI10+AI12+AI14+AI16+AI27+AI29+AI31+AI33+AI35+AI37+AI39+AI41+AI43+AI45+AI47+AI49+AI51+AI53+AI55+AI57+AI59+AI61+AI63+AI65+AI67+AI70+AI72+AI74+AI76+AI78+AI80+AI82+AI84+AI86+AI88+AI90+AI92+AI94+AI96+AI98+AI100+AI102+AI105+AI107+AI109+AI111+AI113+AI115+AI117+AI119+AI121+AI124+AI126+AI129+AI132+AI134+AI136+AI138+AI140+AI142+AI144+AI146+AI148+AI150+AI152+AI154+AI156+AI158+AI160+AI162+AI165+AI167+AI169+AI171+AI173+AI175+AI177</f>
        <v>0</v>
      </c>
      <c r="AJ6" s="77">
        <f t="shared" ref="AJ6:AX6" si="4">AJ7+AJ10+AJ12+AJ14+AJ16+AJ27+AJ29+AJ31+AJ33+AJ35+AJ37+AJ39+AJ41+AJ43+AJ45+AJ47+AJ49+AJ51+AJ53+AJ55+AJ57+AJ59+AJ61+AJ63+AJ65+AJ67+AJ70+AJ72+AJ74+AJ76+AJ78+AJ80+AJ82+AJ84+AJ86+AJ88+AJ90+AJ92+AJ94+AJ96+AJ98+AJ100+AJ102+AJ105+AJ107+AJ109+AJ111+AJ113+AJ115+AJ117+AJ119+AJ121+AJ124+AJ126+AJ129+AJ132+AJ134+AJ136+AJ138+AJ140+AJ142+AJ144+AJ146+AJ148+AJ150+AJ152+AJ154+AJ156+AJ158+AJ160+AJ162+AJ165+AJ167+AJ169+AJ171+AJ173+AJ175+AJ177</f>
        <v>0</v>
      </c>
      <c r="AK6" s="77">
        <f t="shared" si="4"/>
        <v>0</v>
      </c>
      <c r="AL6" s="77">
        <f t="shared" si="4"/>
        <v>0</v>
      </c>
      <c r="AM6" s="77">
        <f t="shared" si="4"/>
        <v>0</v>
      </c>
      <c r="AN6" s="77">
        <f t="shared" si="4"/>
        <v>0</v>
      </c>
      <c r="AO6" s="77">
        <f t="shared" si="4"/>
        <v>0</v>
      </c>
      <c r="AP6" s="77">
        <f t="shared" si="4"/>
        <v>0</v>
      </c>
      <c r="AQ6" s="77">
        <f t="shared" si="4"/>
        <v>0</v>
      </c>
      <c r="AR6" s="77">
        <f t="shared" si="4"/>
        <v>0</v>
      </c>
      <c r="AS6" s="77">
        <f t="shared" si="4"/>
        <v>0</v>
      </c>
      <c r="AT6" s="77">
        <f t="shared" si="4"/>
        <v>0</v>
      </c>
      <c r="AU6" s="77">
        <f t="shared" si="4"/>
        <v>0</v>
      </c>
      <c r="AV6" s="77">
        <f t="shared" si="4"/>
        <v>0</v>
      </c>
      <c r="AW6" s="77">
        <f t="shared" si="4"/>
        <v>0</v>
      </c>
      <c r="AX6" s="77">
        <f t="shared" si="4"/>
        <v>0</v>
      </c>
      <c r="AY6" s="77">
        <f t="shared" ref="AY6" si="5">AY7+AY10+AY12+AY14+AY16+AY27+AY29+AY31+AY33+AY35+AY37+AY39+AY41+AY43+AY45+AY47+AY49+AY51+AY53+AY55+AY57+AY59+AY61+AY63+AY65+AY67+AY70+AY72+AY74+AY76+AY78+AY80+AY82+AY84+AY86+AY88+AY90+AY92+AY94+AY96+AY98+AY100+AY102+AY105+AY107+AY109+AY111+AY113+AY115+AY117+AY119+AY121+AY124+AY126+AY129+AY132+AY134+AY136+AY138+AY140+AY142+AY144+AY146+AY148+AY150+AY152+AY154+AY156+AY158+AY160+AY162+AY165+AY167+AY169+AY171+AY173+AY175+AY177</f>
        <v>390.32</v>
      </c>
      <c r="AZ6" s="77">
        <f t="shared" ref="AZ6" si="6">AZ7+AZ10+AZ12+AZ14+AZ16+AZ27+AZ29+AZ31+AZ33+AZ35+AZ37+AZ39+AZ41+AZ43+AZ45+AZ47+AZ49+AZ51+AZ53+AZ55+AZ57+AZ59+AZ61+AZ63+AZ65+AZ67+AZ70+AZ72+AZ74+AZ76+AZ78+AZ80+AZ82+AZ84+AZ86+AZ88+AZ90+AZ92+AZ94+AZ96+AZ98+AZ100+AZ102+AZ105+AZ107+AZ109+AZ111+AZ113+AZ115+AZ117+AZ119+AZ121+AZ124+AZ126+AZ129+AZ132+AZ134+AZ136+AZ138+AZ140+AZ142+AZ144+AZ146+AZ148+AZ150+AZ152+AZ154+AZ156+AZ158+AZ160+AZ162+AZ165+AZ167+AZ169+AZ171+AZ173+AZ175+AZ177</f>
        <v>11662.650000000001</v>
      </c>
      <c r="BA6" s="77">
        <f t="shared" ref="BA6" si="7">BA7+BA10+BA12+BA14+BA16+BA27+BA29+BA31+BA33+BA35+BA37+BA39+BA41+BA43+BA45+BA47+BA49+BA51+BA53+BA55+BA57+BA59+BA61+BA63+BA65+BA67+BA70+BA72+BA74+BA76+BA78+BA80+BA82+BA84+BA86+BA88+BA90+BA92+BA94+BA96+BA98+BA100+BA102+BA105+BA107+BA109+BA111+BA113+BA115+BA117+BA119+BA121+BA124+BA126+BA129+BA132+BA134+BA136+BA138+BA140+BA142+BA144+BA146+BA148+BA150+BA152+BA154+BA156+BA158+BA160+BA162+BA165+BA167+BA169+BA171+BA173+BA175+BA177</f>
        <v>45856.800000000003</v>
      </c>
      <c r="BB6" s="77">
        <f t="shared" ref="BB6" si="8">BB7+BB10+BB12+BB14+BB16+BB27+BB29+BB31+BB33+BB35+BB37+BB39+BB41+BB43+BB45+BB47+BB49+BB51+BB53+BB55+BB57+BB59+BB61+BB63+BB65+BB67+BB70+BB72+BB74+BB76+BB78+BB80+BB82+BB84+BB86+BB88+BB90+BB92+BB94+BB96+BB98+BB100+BB102+BB105+BB107+BB109+BB111+BB113+BB115+BB117+BB119+BB121+BB124+BB126+BB129+BB132+BB134+BB136+BB138+BB140+BB142+BB144+BB146+BB148+BB150+BB152+BB154+BB156+BB158+BB160+BB162+BB165+BB167+BB169+BB171+BB173+BB175+BB177</f>
        <v>27176</v>
      </c>
      <c r="BC6" s="77">
        <f t="shared" ref="BC6" si="9">BC7+BC10+BC12+BC14+BC16+BC27+BC29+BC31+BC33+BC35+BC37+BC39+BC41+BC43+BC45+BC47+BC49+BC51+BC53+BC55+BC57+BC59+BC61+BC63+BC65+BC67+BC70+BC72+BC74+BC76+BC78+BC80+BC82+BC84+BC86+BC88+BC90+BC92+BC94+BC96+BC98+BC100+BC102+BC105+BC107+BC109+BC111+BC113+BC115+BC117+BC119+BC121+BC124+BC126+BC129+BC132+BC134+BC136+BC138+BC140+BC142+BC144+BC146+BC148+BC150+BC152+BC154+BC156+BC158+BC160+BC162+BC165+BC167+BC169+BC171+BC173+BC175+BC177</f>
        <v>134164.80000000002</v>
      </c>
      <c r="BD6" s="77">
        <f t="shared" ref="BD6" si="10">BD7+BD10+BD12+BD14+BD16+BD27+BD29+BD31+BD33+BD35+BD37+BD39+BD41+BD43+BD45+BD47+BD49+BD51+BD53+BD55+BD57+BD59+BD61+BD63+BD65+BD67+BD70+BD72+BD74+BD76+BD78+BD80+BD82+BD84+BD86+BD88+BD90+BD92+BD94+BD96+BD98+BD100+BD102+BD105+BD107+BD109+BD111+BD113+BD115+BD117+BD119+BD121+BD124+BD126+BD129+BD132+BD134+BD136+BD138+BD140+BD142+BD144+BD146+BD148+BD150+BD152+BD154+BD156+BD158+BD160+BD162+BD165+BD167+BD169+BD171+BD173+BD175+BD177</f>
        <v>0</v>
      </c>
      <c r="BE6" s="77">
        <f t="shared" ref="BE6" si="11">BE7+BE10+BE12+BE14+BE16+BE27+BE29+BE31+BE33+BE35+BE37+BE39+BE41+BE43+BE45+BE47+BE49+BE51+BE53+BE55+BE57+BE59+BE61+BE63+BE65+BE67+BE70+BE72+BE74+BE76+BE78+BE80+BE82+BE84+BE86+BE88+BE90+BE92+BE94+BE96+BE98+BE100+BE102+BE105+BE107+BE109+BE111+BE113+BE115+BE117+BE119+BE121+BE124+BE126+BE129+BE132+BE134+BE136+BE138+BE140+BE142+BE144+BE146+BE148+BE150+BE152+BE154+BE156+BE158+BE160+BE162+BE165+BE167+BE169+BE171+BE173+BE175+BE177</f>
        <v>202.08</v>
      </c>
      <c r="BF6" s="77">
        <f t="shared" ref="BF6" si="12">BF7+BF10+BF12+BF14+BF16+BF27+BF29+BF31+BF33+BF35+BF37+BF39+BF41+BF43+BF45+BF47+BF49+BF51+BF53+BF55+BF57+BF59+BF61+BF63+BF65+BF67+BF70+BF72+BF74+BF76+BF78+BF80+BF82+BF84+BF86+BF88+BF90+BF92+BF94+BF96+BF98+BF100+BF102+BF105+BF107+BF109+BF111+BF113+BF115+BF117+BF119+BF121+BF124+BF126+BF129+BF132+BF134+BF136+BF138+BF140+BF142+BF144+BF146+BF148+BF150+BF152+BF154+BF156+BF158+BF160+BF162+BF165+BF167+BF169+BF171+BF173+BF175+BF177</f>
        <v>3432.9600000000023</v>
      </c>
      <c r="BG6" s="77">
        <f t="shared" ref="BG6" si="13">BG7+BG10+BG12+BG14+BG16+BG27+BG29+BG31+BG33+BG35+BG37+BG39+BG41+BG43+BG45+BG47+BG49+BG51+BG53+BG55+BG57+BG59+BG61+BG63+BG65+BG67+BG70+BG72+BG74+BG76+BG78+BG80+BG82+BG84+BG86+BG88+BG90+BG92+BG94+BG96+BG98+BG100+BG102+BG105+BG107+BG109+BG111+BG113+BG115+BG117+BG119+BG121+BG124+BG126+BG129+BG132+BG134+BG136+BG138+BG140+BG142+BG144+BG146+BG148+BG150+BG152+BG154+BG156+BG158+BG160+BG162+BG165+BG167+BG169+BG171+BG173+BG175+BG177</f>
        <v>9555.3600000000024</v>
      </c>
      <c r="BH6" s="77">
        <f t="shared" ref="BH6" si="14">BH7+BH10+BH12+BH14+BH16+BH27+BH29+BH31+BH33+BH35+BH37+BH39+BH41+BH43+BH45+BH47+BH49+BH51+BH53+BH55+BH57+BH59+BH61+BH63+BH65+BH67+BH70+BH72+BH74+BH76+BH78+BH80+BH82+BH84+BH86+BH88+BH90+BH92+BH94+BH96+BH98+BH100+BH102+BH105+BH107+BH109+BH111+BH113+BH115+BH117+BH119+BH121+BH124+BH126+BH129+BH132+BH134+BH136+BH138+BH140+BH142+BH144+BH146+BH148+BH150+BH152+BH154+BH156+BH158+BH160+BH162+BH165+BH167+BH169+BH171+BH173+BH175+BH177</f>
        <v>13876.8</v>
      </c>
      <c r="BI6" s="77">
        <f t="shared" ref="BI6" si="15">BI7+BI10+BI12+BI14+BI16+BI27+BI29+BI31+BI33+BI35+BI37+BI39+BI41+BI43+BI45+BI47+BI49+BI51+BI53+BI55+BI57+BI59+BI61+BI63+BI65+BI67+BI70+BI72+BI74+BI76+BI78+BI80+BI82+BI84+BI86+BI88+BI90+BI92+BI94+BI96+BI98+BI100+BI102+BI105+BI107+BI109+BI111+BI113+BI115+BI117+BI119+BI121+BI124+BI126+BI129+BI132+BI134+BI136+BI138+BI140+BI142+BI144+BI146+BI148+BI150+BI152+BI154+BI156+BI158+BI160+BI162+BI165+BI167+BI169+BI171+BI173+BI175+BI177</f>
        <v>214659.25000000003</v>
      </c>
      <c r="BJ6" s="77">
        <f t="shared" ref="BJ6" si="16">BJ7+BJ10+BJ12+BJ14+BJ16+BJ27+BJ29+BJ31+BJ33+BJ35+BJ37+BJ39+BJ41+BJ43+BJ45+BJ47+BJ49+BJ51+BJ53+BJ55+BJ57+BJ59+BJ61+BJ63+BJ65+BJ67+BJ70+BJ72+BJ74+BJ76+BJ78+BJ80+BJ82+BJ84+BJ86+BJ88+BJ90+BJ92+BJ94+BJ96+BJ98+BJ100+BJ102+BJ105+BJ107+BJ109+BJ111+BJ113+BJ115+BJ117+BJ119+BJ121+BJ124+BJ126+BJ129+BJ132+BJ134+BJ136+BJ138+BJ140+BJ142+BJ144+BJ146+BJ148+BJ150+BJ152+BJ154+BJ156+BJ158+BJ160+BJ162+BJ165+BJ167+BJ169+BJ171+BJ173+BJ175+BJ177</f>
        <v>0</v>
      </c>
      <c r="BK6" s="77">
        <f t="shared" ref="BK6" si="17">BK7+BK10+BK12+BK14+BK16+BK27+BK29+BK31+BK33+BK35+BK37+BK39+BK41+BK43+BK45+BK47+BK49+BK51+BK53+BK55+BK57+BK59+BK61+BK63+BK65+BK67+BK70+BK72+BK74+BK76+BK78+BK80+BK82+BK84+BK86+BK88+BK90+BK92+BK94+BK96+BK98+BK100+BK102+BK105+BK107+BK109+BK111+BK113+BK115+BK117+BK119+BK121+BK124+BK126+BK129+BK132+BK134+BK136+BK138+BK140+BK142+BK144+BK146+BK148+BK150+BK152+BK154+BK156+BK158+BK160+BK162+BK165+BK167+BK169+BK171+BK173+BK175+BK177</f>
        <v>219250.56999999995</v>
      </c>
      <c r="BL6" s="77">
        <f t="shared" ref="BL6" si="18">BL7+BL10+BL12+BL14+BL16+BL27+BL29+BL31+BL33+BL35+BL37+BL39+BL41+BL43+BL45+BL47+BL49+BL51+BL53+BL55+BL57+BL59+BL61+BL63+BL65+BL67+BL70+BL72+BL74+BL76+BL78+BL80+BL82+BL84+BL86+BL88+BL90+BL92+BL94+BL96+BL98+BL100+BL102+BL105+BL107+BL109+BL111+BL113+BL115+BL117+BL119+BL121+BL124+BL126+BL129+BL132+BL134+BL136+BL138+BL140+BL142+BL144+BL146+BL148+BL150+BL152+BL154+BL156+BL158+BL160+BL162+BL165+BL167+BL169+BL171+BL173+BL175+BL177</f>
        <v>241726.44999999995</v>
      </c>
      <c r="BM6" s="77">
        <f t="shared" ref="BM6" si="19">BM7+BM10+BM12+BM14+BM16+BM27+BM29+BM31+BM33+BM35+BM37+BM39+BM41+BM43+BM45+BM47+BM49+BM51+BM53+BM55+BM57+BM59+BM61+BM63+BM65+BM67+BM70+BM72+BM74+BM76+BM78+BM80+BM82+BM84+BM86+BM88+BM90+BM92+BM94+BM96+BM98+BM100+BM102+BM105+BM107+BM109+BM111+BM113+BM115+BM117+BM119+BM121+BM124+BM126+BM129+BM132+BM134+BM136+BM138+BM140+BM142+BM144+BM146+BM148+BM150+BM152+BM154+BM156+BM158+BM160+BM162+BM165+BM167+BM169+BM171+BM173+BM175+BM177</f>
        <v>460977.02000000008</v>
      </c>
    </row>
    <row r="7" spans="1:66" s="23" customFormat="1" ht="21" customHeight="1" x14ac:dyDescent="0.2">
      <c r="A7" s="11">
        <v>8</v>
      </c>
      <c r="B7" s="78"/>
      <c r="C7" s="79">
        <v>1</v>
      </c>
      <c r="D7" s="80"/>
      <c r="E7" s="81" t="s">
        <v>30</v>
      </c>
      <c r="F7" s="81"/>
      <c r="G7" s="82"/>
      <c r="H7" s="83" t="s">
        <v>461</v>
      </c>
      <c r="I7" s="83" t="s">
        <v>402</v>
      </c>
      <c r="J7" s="84"/>
      <c r="K7" s="84"/>
      <c r="L7" s="85"/>
      <c r="M7" s="86"/>
      <c r="N7" s="86"/>
      <c r="O7" s="86"/>
      <c r="P7" s="86"/>
      <c r="Q7" s="87">
        <f t="shared" ref="Q7:AF7" si="20">SUM(Q8:Q9)</f>
        <v>4132</v>
      </c>
      <c r="R7" s="87">
        <f t="shared" si="20"/>
        <v>3783</v>
      </c>
      <c r="S7" s="87">
        <f t="shared" si="20"/>
        <v>3989</v>
      </c>
      <c r="T7" s="87">
        <f t="shared" si="20"/>
        <v>4380</v>
      </c>
      <c r="U7" s="87">
        <f t="shared" si="20"/>
        <v>3968</v>
      </c>
      <c r="V7" s="87">
        <f t="shared" si="20"/>
        <v>4364.8</v>
      </c>
      <c r="W7" s="87">
        <f t="shared" si="20"/>
        <v>4400</v>
      </c>
      <c r="X7" s="88">
        <f t="shared" si="20"/>
        <v>48400</v>
      </c>
      <c r="Y7" s="87">
        <f t="shared" si="20"/>
        <v>50000</v>
      </c>
      <c r="Z7" s="87">
        <f t="shared" si="20"/>
        <v>0</v>
      </c>
      <c r="AA7" s="87">
        <f t="shared" si="20"/>
        <v>0</v>
      </c>
      <c r="AB7" s="87">
        <f t="shared" si="20"/>
        <v>0</v>
      </c>
      <c r="AC7" s="87">
        <f t="shared" si="20"/>
        <v>50000</v>
      </c>
      <c r="AD7" s="87">
        <f t="shared" si="20"/>
        <v>0</v>
      </c>
      <c r="AE7" s="87">
        <f t="shared" si="20"/>
        <v>0</v>
      </c>
      <c r="AF7" s="87">
        <f t="shared" si="20"/>
        <v>0</v>
      </c>
      <c r="AG7" s="89"/>
      <c r="AH7" s="89"/>
      <c r="AI7" s="89">
        <f t="shared" ref="AI7:AW7" si="21">SUM(AI8:AI9)</f>
        <v>0</v>
      </c>
      <c r="AJ7" s="89">
        <f t="shared" si="21"/>
        <v>0</v>
      </c>
      <c r="AK7" s="89">
        <f t="shared" si="21"/>
        <v>0</v>
      </c>
      <c r="AL7" s="89">
        <f t="shared" si="21"/>
        <v>0</v>
      </c>
      <c r="AM7" s="89">
        <f t="shared" si="21"/>
        <v>0</v>
      </c>
      <c r="AN7" s="89">
        <f t="shared" si="21"/>
        <v>0</v>
      </c>
      <c r="AO7" s="89">
        <f t="shared" si="21"/>
        <v>0</v>
      </c>
      <c r="AP7" s="89">
        <f t="shared" si="21"/>
        <v>0</v>
      </c>
      <c r="AQ7" s="89">
        <f t="shared" si="21"/>
        <v>0</v>
      </c>
      <c r="AR7" s="89">
        <f t="shared" si="21"/>
        <v>0</v>
      </c>
      <c r="AS7" s="89">
        <f t="shared" si="21"/>
        <v>0</v>
      </c>
      <c r="AT7" s="89">
        <f t="shared" si="21"/>
        <v>0</v>
      </c>
      <c r="AU7" s="89">
        <f t="shared" si="21"/>
        <v>0</v>
      </c>
      <c r="AV7" s="89">
        <f t="shared" si="21"/>
        <v>0</v>
      </c>
      <c r="AW7" s="89">
        <f t="shared" si="21"/>
        <v>0</v>
      </c>
      <c r="AX7" s="89"/>
      <c r="AY7" s="89">
        <f t="shared" ref="AY7:BM7" si="22">SUM(AY8:AY9)</f>
        <v>0</v>
      </c>
      <c r="AZ7" s="89">
        <f t="shared" si="22"/>
        <v>0</v>
      </c>
      <c r="BA7" s="89">
        <f t="shared" si="22"/>
        <v>1980</v>
      </c>
      <c r="BB7" s="89">
        <f t="shared" si="22"/>
        <v>0</v>
      </c>
      <c r="BC7" s="89">
        <f t="shared" si="22"/>
        <v>0</v>
      </c>
      <c r="BD7" s="89">
        <f t="shared" si="22"/>
        <v>0</v>
      </c>
      <c r="BE7" s="89">
        <f t="shared" si="22"/>
        <v>0</v>
      </c>
      <c r="BF7" s="89">
        <f t="shared" si="22"/>
        <v>0</v>
      </c>
      <c r="BG7" s="89">
        <f t="shared" si="22"/>
        <v>562.08000000000004</v>
      </c>
      <c r="BH7" s="89">
        <f t="shared" si="22"/>
        <v>0</v>
      </c>
      <c r="BI7" s="89">
        <f t="shared" si="22"/>
        <v>0</v>
      </c>
      <c r="BJ7" s="89">
        <f t="shared" si="22"/>
        <v>0</v>
      </c>
      <c r="BK7" s="89">
        <f t="shared" si="22"/>
        <v>1980</v>
      </c>
      <c r="BL7" s="89">
        <f t="shared" si="22"/>
        <v>562.08000000000004</v>
      </c>
      <c r="BM7" s="89">
        <f t="shared" si="22"/>
        <v>2542.08</v>
      </c>
    </row>
    <row r="8" spans="1:66" s="23" customFormat="1" ht="21" customHeight="1" x14ac:dyDescent="0.2">
      <c r="A8" s="11">
        <v>9</v>
      </c>
      <c r="B8" s="53">
        <v>5</v>
      </c>
      <c r="C8" s="54"/>
      <c r="D8" s="55">
        <v>1</v>
      </c>
      <c r="E8" s="60" t="s">
        <v>31</v>
      </c>
      <c r="F8" s="56" t="s">
        <v>32</v>
      </c>
      <c r="G8" s="57" t="s">
        <v>306</v>
      </c>
      <c r="H8" s="58"/>
      <c r="I8" s="58"/>
      <c r="J8" s="59" t="s">
        <v>22</v>
      </c>
      <c r="K8" s="59" t="s">
        <v>241</v>
      </c>
      <c r="L8" s="59"/>
      <c r="M8" s="60" t="s">
        <v>219</v>
      </c>
      <c r="N8" s="60" t="s">
        <v>30</v>
      </c>
      <c r="O8" s="56" t="s">
        <v>403</v>
      </c>
      <c r="P8" s="42">
        <v>5732745883</v>
      </c>
      <c r="Q8" s="90">
        <v>2645</v>
      </c>
      <c r="R8" s="90">
        <v>2310</v>
      </c>
      <c r="S8" s="91">
        <v>2446</v>
      </c>
      <c r="T8" s="62">
        <f>CEILING(V8,10)</f>
        <v>2720</v>
      </c>
      <c r="U8" s="63">
        <f>(Q8+R8+S8)/3</f>
        <v>2467</v>
      </c>
      <c r="V8" s="63">
        <f>U8*1.1</f>
        <v>2713.7000000000003</v>
      </c>
      <c r="W8" s="205">
        <v>2200</v>
      </c>
      <c r="X8" s="64">
        <f>ROUND(W8*11,2)</f>
        <v>24200</v>
      </c>
      <c r="Y8" s="249">
        <f>CEILING(X8,1000)</f>
        <v>25000</v>
      </c>
      <c r="Z8" s="63"/>
      <c r="AA8" s="63"/>
      <c r="AB8" s="63"/>
      <c r="AC8" s="63">
        <f>$Y8</f>
        <v>25000</v>
      </c>
      <c r="AD8" s="63"/>
      <c r="AE8" s="63"/>
      <c r="AF8" s="63"/>
      <c r="AG8" s="42" t="s">
        <v>24</v>
      </c>
      <c r="AH8" s="5" t="s">
        <v>186</v>
      </c>
      <c r="AI8" s="63"/>
      <c r="AJ8" s="63"/>
      <c r="AK8" s="63"/>
      <c r="AL8" s="65">
        <f>ROUND(Ceny!$B$34*12,2)</f>
        <v>0</v>
      </c>
      <c r="AM8" s="63"/>
      <c r="AN8" s="63"/>
      <c r="AO8" s="63"/>
      <c r="AP8" s="63"/>
      <c r="AQ8" s="63"/>
      <c r="AR8" s="63"/>
      <c r="AS8" s="65">
        <f>ROUND($Y8*Ceny!$B$8/100,2)</f>
        <v>0</v>
      </c>
      <c r="AT8" s="63"/>
      <c r="AU8" s="63"/>
      <c r="AV8" s="63"/>
      <c r="AW8" s="65">
        <f>ROUND(SUM(AP8:AV8),2)</f>
        <v>0</v>
      </c>
      <c r="AX8" s="61" t="s">
        <v>187</v>
      </c>
      <c r="AY8" s="63"/>
      <c r="AZ8" s="63"/>
      <c r="BA8" s="66">
        <f>ROUND(Ceny!$B$42*AC8/100,2)</f>
        <v>990</v>
      </c>
      <c r="BB8" s="63"/>
      <c r="BC8" s="63"/>
      <c r="BD8" s="63"/>
      <c r="BE8" s="63"/>
      <c r="BF8" s="63"/>
      <c r="BG8" s="66">
        <f>ROUND(Ceny!$C$42*12,2)</f>
        <v>281.04000000000002</v>
      </c>
      <c r="BH8" s="63"/>
      <c r="BI8" s="63"/>
      <c r="BJ8" s="63"/>
      <c r="BK8" s="204">
        <f>ROUND(SUM(AY8:BD8),2)</f>
        <v>990</v>
      </c>
      <c r="BL8" s="204">
        <f>ROUND(SUM(BE8:BJ8),2)</f>
        <v>281.04000000000002</v>
      </c>
      <c r="BM8" s="67">
        <f>ROUND(SUM(AI8:AO8)+AW8+BK8+BL8,2)</f>
        <v>1271.04</v>
      </c>
    </row>
    <row r="9" spans="1:66" s="23" customFormat="1" ht="21" customHeight="1" x14ac:dyDescent="0.2">
      <c r="A9" s="11">
        <v>11</v>
      </c>
      <c r="B9" s="53">
        <v>7</v>
      </c>
      <c r="C9" s="54"/>
      <c r="D9" s="55">
        <v>2</v>
      </c>
      <c r="E9" s="60" t="s">
        <v>34</v>
      </c>
      <c r="F9" s="56" t="s">
        <v>403</v>
      </c>
      <c r="G9" s="57" t="s">
        <v>343</v>
      </c>
      <c r="H9" s="58"/>
      <c r="I9" s="58"/>
      <c r="J9" s="59" t="s">
        <v>22</v>
      </c>
      <c r="K9" s="59" t="s">
        <v>241</v>
      </c>
      <c r="L9" s="59"/>
      <c r="M9" s="60" t="s">
        <v>219</v>
      </c>
      <c r="N9" s="60" t="s">
        <v>30</v>
      </c>
      <c r="O9" s="56" t="s">
        <v>403</v>
      </c>
      <c r="P9" s="42">
        <v>5732745883</v>
      </c>
      <c r="Q9" s="90">
        <v>1487</v>
      </c>
      <c r="R9" s="90">
        <v>1473</v>
      </c>
      <c r="S9" s="91">
        <v>1543</v>
      </c>
      <c r="T9" s="62">
        <f>CEILING(V9,10)</f>
        <v>1660</v>
      </c>
      <c r="U9" s="63">
        <f>(Q9+R9+S9)/3</f>
        <v>1501</v>
      </c>
      <c r="V9" s="63">
        <f>U9*1.1</f>
        <v>1651.1000000000001</v>
      </c>
      <c r="W9" s="205">
        <v>2200</v>
      </c>
      <c r="X9" s="64">
        <f>ROUND(W9*11,2)</f>
        <v>24200</v>
      </c>
      <c r="Y9" s="249">
        <f>CEILING(X9,1000)</f>
        <v>25000</v>
      </c>
      <c r="Z9" s="63"/>
      <c r="AA9" s="63"/>
      <c r="AB9" s="63"/>
      <c r="AC9" s="63">
        <f>$Y9</f>
        <v>25000</v>
      </c>
      <c r="AD9" s="63"/>
      <c r="AE9" s="63"/>
      <c r="AF9" s="63"/>
      <c r="AG9" s="42" t="s">
        <v>24</v>
      </c>
      <c r="AH9" s="5" t="s">
        <v>186</v>
      </c>
      <c r="AI9" s="63"/>
      <c r="AJ9" s="63"/>
      <c r="AK9" s="63"/>
      <c r="AL9" s="65">
        <f>ROUND(Ceny!$B$34*12,2)</f>
        <v>0</v>
      </c>
      <c r="AM9" s="63"/>
      <c r="AN9" s="63"/>
      <c r="AO9" s="63"/>
      <c r="AP9" s="63"/>
      <c r="AQ9" s="63"/>
      <c r="AR9" s="63"/>
      <c r="AS9" s="65">
        <f>ROUND($Y9*Ceny!$B$8/100,2)</f>
        <v>0</v>
      </c>
      <c r="AT9" s="63"/>
      <c r="AU9" s="63"/>
      <c r="AV9" s="63"/>
      <c r="AW9" s="65">
        <f>ROUND(SUM(AP9:AV9),2)</f>
        <v>0</v>
      </c>
      <c r="AX9" s="61" t="s">
        <v>187</v>
      </c>
      <c r="AY9" s="63"/>
      <c r="AZ9" s="63"/>
      <c r="BA9" s="66">
        <f>ROUND(Ceny!$B$42*AC9/100,2)</f>
        <v>990</v>
      </c>
      <c r="BB9" s="63"/>
      <c r="BC9" s="63"/>
      <c r="BD9" s="63"/>
      <c r="BE9" s="63"/>
      <c r="BF9" s="63"/>
      <c r="BG9" s="66">
        <f>ROUND(Ceny!$C$42*12,2)</f>
        <v>281.04000000000002</v>
      </c>
      <c r="BH9" s="63"/>
      <c r="BI9" s="63"/>
      <c r="BJ9" s="63"/>
      <c r="BK9" s="204">
        <f>ROUND(SUM(AY9:BD9),2)</f>
        <v>990</v>
      </c>
      <c r="BL9" s="204">
        <f>ROUND(SUM(BE9:BJ9),2)</f>
        <v>281.04000000000002</v>
      </c>
      <c r="BM9" s="67">
        <f>ROUND(SUM(AI9:AO9)+AW9+BK9+BL9,2)</f>
        <v>1271.04</v>
      </c>
    </row>
    <row r="10" spans="1:66" s="23" customFormat="1" ht="21" customHeight="1" x14ac:dyDescent="0.2">
      <c r="A10" s="11">
        <v>12</v>
      </c>
      <c r="B10" s="78"/>
      <c r="C10" s="79">
        <v>2</v>
      </c>
      <c r="D10" s="80"/>
      <c r="E10" s="81" t="s">
        <v>35</v>
      </c>
      <c r="F10" s="81"/>
      <c r="G10" s="82"/>
      <c r="H10" s="83" t="s">
        <v>462</v>
      </c>
      <c r="I10" s="83" t="s">
        <v>402</v>
      </c>
      <c r="J10" s="84"/>
      <c r="K10" s="84"/>
      <c r="L10" s="85"/>
      <c r="M10" s="86"/>
      <c r="N10" s="86"/>
      <c r="O10" s="86"/>
      <c r="P10" s="86"/>
      <c r="Q10" s="87">
        <f t="shared" ref="Q10:AF10" si="23">SUM(Q11:Q11)</f>
        <v>35783</v>
      </c>
      <c r="R10" s="87">
        <f t="shared" si="23"/>
        <v>34262</v>
      </c>
      <c r="S10" s="87">
        <f t="shared" si="23"/>
        <v>28520</v>
      </c>
      <c r="T10" s="87">
        <f t="shared" si="23"/>
        <v>36150</v>
      </c>
      <c r="U10" s="87">
        <f t="shared" si="23"/>
        <v>32855</v>
      </c>
      <c r="V10" s="87">
        <f t="shared" si="23"/>
        <v>36140.5</v>
      </c>
      <c r="W10" s="87">
        <f t="shared" si="23"/>
        <v>38000</v>
      </c>
      <c r="X10" s="88">
        <f t="shared" si="23"/>
        <v>418000</v>
      </c>
      <c r="Y10" s="87">
        <f t="shared" si="23"/>
        <v>418000</v>
      </c>
      <c r="Z10" s="87">
        <f t="shared" si="23"/>
        <v>0</v>
      </c>
      <c r="AA10" s="87">
        <f t="shared" si="23"/>
        <v>0</v>
      </c>
      <c r="AB10" s="87">
        <f t="shared" si="23"/>
        <v>0</v>
      </c>
      <c r="AC10" s="87">
        <f t="shared" si="23"/>
        <v>0</v>
      </c>
      <c r="AD10" s="87">
        <f t="shared" si="23"/>
        <v>0</v>
      </c>
      <c r="AE10" s="87">
        <f t="shared" si="23"/>
        <v>418000</v>
      </c>
      <c r="AF10" s="87">
        <f t="shared" si="23"/>
        <v>0</v>
      </c>
      <c r="AG10" s="89"/>
      <c r="AH10" s="89"/>
      <c r="AI10" s="89">
        <f t="shared" ref="AI10:AW10" si="24">SUM(AI11:AI11)</f>
        <v>0</v>
      </c>
      <c r="AJ10" s="89">
        <f t="shared" si="24"/>
        <v>0</v>
      </c>
      <c r="AK10" s="89">
        <f t="shared" si="24"/>
        <v>0</v>
      </c>
      <c r="AL10" s="89">
        <f t="shared" si="24"/>
        <v>0</v>
      </c>
      <c r="AM10" s="89">
        <f t="shared" si="24"/>
        <v>0</v>
      </c>
      <c r="AN10" s="89">
        <f t="shared" si="24"/>
        <v>0</v>
      </c>
      <c r="AO10" s="89">
        <f t="shared" si="24"/>
        <v>0</v>
      </c>
      <c r="AP10" s="89">
        <f t="shared" si="24"/>
        <v>0</v>
      </c>
      <c r="AQ10" s="89">
        <f t="shared" si="24"/>
        <v>0</v>
      </c>
      <c r="AR10" s="89">
        <f t="shared" si="24"/>
        <v>0</v>
      </c>
      <c r="AS10" s="89">
        <f t="shared" si="24"/>
        <v>0</v>
      </c>
      <c r="AT10" s="89">
        <f t="shared" si="24"/>
        <v>0</v>
      </c>
      <c r="AU10" s="89">
        <f t="shared" si="24"/>
        <v>0</v>
      </c>
      <c r="AV10" s="89">
        <f t="shared" si="24"/>
        <v>0</v>
      </c>
      <c r="AW10" s="89">
        <f t="shared" si="24"/>
        <v>0</v>
      </c>
      <c r="AX10" s="89"/>
      <c r="AY10" s="89">
        <f t="shared" ref="AY10:BM10" si="25">SUM(AY11:AY11)</f>
        <v>0</v>
      </c>
      <c r="AZ10" s="89">
        <f t="shared" si="25"/>
        <v>0</v>
      </c>
      <c r="BA10" s="89">
        <f t="shared" si="25"/>
        <v>0</v>
      </c>
      <c r="BB10" s="89">
        <f t="shared" si="25"/>
        <v>0</v>
      </c>
      <c r="BC10" s="89">
        <f t="shared" si="25"/>
        <v>7356.8</v>
      </c>
      <c r="BD10" s="89">
        <f t="shared" si="25"/>
        <v>0</v>
      </c>
      <c r="BE10" s="89">
        <f t="shared" si="25"/>
        <v>0</v>
      </c>
      <c r="BF10" s="89">
        <f t="shared" si="25"/>
        <v>0</v>
      </c>
      <c r="BG10" s="89">
        <f t="shared" si="25"/>
        <v>0</v>
      </c>
      <c r="BH10" s="89">
        <f t="shared" si="25"/>
        <v>0</v>
      </c>
      <c r="BI10" s="89">
        <f t="shared" si="25"/>
        <v>9435.57</v>
      </c>
      <c r="BJ10" s="89">
        <f t="shared" si="25"/>
        <v>0</v>
      </c>
      <c r="BK10" s="89">
        <f t="shared" si="25"/>
        <v>7356.8</v>
      </c>
      <c r="BL10" s="89">
        <f t="shared" si="25"/>
        <v>9435.57</v>
      </c>
      <c r="BM10" s="89">
        <f t="shared" si="25"/>
        <v>16792.37</v>
      </c>
    </row>
    <row r="11" spans="1:66" ht="21" customHeight="1" x14ac:dyDescent="0.2">
      <c r="A11" s="11">
        <v>13</v>
      </c>
      <c r="B11" s="53">
        <v>8</v>
      </c>
      <c r="C11" s="54"/>
      <c r="D11" s="55">
        <v>1</v>
      </c>
      <c r="E11" s="60" t="s">
        <v>35</v>
      </c>
      <c r="F11" s="56" t="s">
        <v>36</v>
      </c>
      <c r="G11" s="57" t="s">
        <v>344</v>
      </c>
      <c r="H11" s="58"/>
      <c r="I11" s="58"/>
      <c r="J11" s="59" t="s">
        <v>243</v>
      </c>
      <c r="K11" s="59" t="s">
        <v>244</v>
      </c>
      <c r="L11" s="59">
        <v>176</v>
      </c>
      <c r="M11" s="60" t="s">
        <v>219</v>
      </c>
      <c r="N11" s="60" t="s">
        <v>35</v>
      </c>
      <c r="O11" s="56" t="s">
        <v>36</v>
      </c>
      <c r="P11" s="42">
        <v>5732745883</v>
      </c>
      <c r="Q11" s="90">
        <v>35783</v>
      </c>
      <c r="R11" s="90">
        <v>34262</v>
      </c>
      <c r="S11" s="91">
        <v>28520</v>
      </c>
      <c r="T11" s="62">
        <f>CEILING(V11,10)</f>
        <v>36150</v>
      </c>
      <c r="U11" s="63">
        <f>(Q11+R11+S11)/3</f>
        <v>32855</v>
      </c>
      <c r="V11" s="63">
        <f>U11*1.1</f>
        <v>36140.5</v>
      </c>
      <c r="W11" s="205">
        <v>38000</v>
      </c>
      <c r="X11" s="64">
        <f>ROUND(W11*11,2)</f>
        <v>418000</v>
      </c>
      <c r="Y11" s="249">
        <f>CEILING(X11,1000)</f>
        <v>418000</v>
      </c>
      <c r="Z11" s="63"/>
      <c r="AA11" s="63"/>
      <c r="AB11" s="63"/>
      <c r="AC11" s="63"/>
      <c r="AD11" s="63"/>
      <c r="AE11" s="63">
        <f>Y11</f>
        <v>418000</v>
      </c>
      <c r="AF11" s="63"/>
      <c r="AG11" s="42" t="s">
        <v>24</v>
      </c>
      <c r="AH11" s="5">
        <v>8760</v>
      </c>
      <c r="AI11" s="63"/>
      <c r="AJ11" s="63"/>
      <c r="AK11" s="63"/>
      <c r="AL11" s="63"/>
      <c r="AM11" s="63"/>
      <c r="AN11" s="65">
        <f>ROUND(Ceny!$B$36*12,2)</f>
        <v>0</v>
      </c>
      <c r="AO11" s="63"/>
      <c r="AP11" s="63"/>
      <c r="AQ11" s="63"/>
      <c r="AR11" s="63"/>
      <c r="AS11" s="63"/>
      <c r="AT11" s="63"/>
      <c r="AU11" s="65">
        <f>ROUND($Y11*Ceny!$B$10/100,2)</f>
        <v>0</v>
      </c>
      <c r="AV11" s="63"/>
      <c r="AW11" s="65">
        <f>ROUND(SUM(AP11:AV11),2)</f>
        <v>0</v>
      </c>
      <c r="AX11" s="61" t="s">
        <v>187</v>
      </c>
      <c r="AY11" s="63"/>
      <c r="AZ11" s="63"/>
      <c r="BA11" s="63"/>
      <c r="BB11" s="63"/>
      <c r="BC11" s="65">
        <f>ROUND((Ceny!$B$44*AE11)/100,2)</f>
        <v>7356.8</v>
      </c>
      <c r="BD11" s="63"/>
      <c r="BE11" s="63"/>
      <c r="BF11" s="63"/>
      <c r="BG11" s="63"/>
      <c r="BH11" s="63"/>
      <c r="BI11" s="65">
        <f>ROUND((Ceny!$D$44*L11*AH11/100),2)</f>
        <v>9435.57</v>
      </c>
      <c r="BJ11" s="63"/>
      <c r="BK11" s="204">
        <f>ROUND(SUM(AY11:BD11),2)</f>
        <v>7356.8</v>
      </c>
      <c r="BL11" s="204">
        <f>ROUND(SUM(BE11:BJ11),2)</f>
        <v>9435.57</v>
      </c>
      <c r="BM11" s="67">
        <f>ROUND(SUM(AI11:AO11)+AW11+BK11+BL11,2)</f>
        <v>16792.37</v>
      </c>
    </row>
    <row r="12" spans="1:66" s="23" customFormat="1" ht="21" customHeight="1" x14ac:dyDescent="0.2">
      <c r="A12" s="11">
        <v>18</v>
      </c>
      <c r="B12" s="78"/>
      <c r="C12" s="79">
        <v>3</v>
      </c>
      <c r="D12" s="80"/>
      <c r="E12" s="81" t="s">
        <v>37</v>
      </c>
      <c r="F12" s="81"/>
      <c r="G12" s="82"/>
      <c r="H12" s="83" t="s">
        <v>463</v>
      </c>
      <c r="I12" s="83" t="s">
        <v>402</v>
      </c>
      <c r="J12" s="84"/>
      <c r="K12" s="84"/>
      <c r="L12" s="85"/>
      <c r="M12" s="86"/>
      <c r="N12" s="86"/>
      <c r="O12" s="86"/>
      <c r="P12" s="86"/>
      <c r="Q12" s="87">
        <f t="shared" ref="Q12:AF12" si="26">SUM(Q13:Q13)</f>
        <v>44942</v>
      </c>
      <c r="R12" s="87">
        <f t="shared" si="26"/>
        <v>42855</v>
      </c>
      <c r="S12" s="87">
        <f t="shared" si="26"/>
        <v>43363</v>
      </c>
      <c r="T12" s="87">
        <f t="shared" si="26"/>
        <v>48100</v>
      </c>
      <c r="U12" s="87">
        <f t="shared" si="26"/>
        <v>43720</v>
      </c>
      <c r="V12" s="87">
        <f t="shared" si="26"/>
        <v>48092.000000000007</v>
      </c>
      <c r="W12" s="87">
        <f t="shared" si="26"/>
        <v>50000</v>
      </c>
      <c r="X12" s="88">
        <f t="shared" si="26"/>
        <v>550000</v>
      </c>
      <c r="Y12" s="87">
        <f t="shared" si="26"/>
        <v>550000</v>
      </c>
      <c r="Z12" s="87">
        <f t="shared" si="26"/>
        <v>0</v>
      </c>
      <c r="AA12" s="87">
        <f t="shared" si="26"/>
        <v>0</v>
      </c>
      <c r="AB12" s="87">
        <f t="shared" si="26"/>
        <v>0</v>
      </c>
      <c r="AC12" s="87">
        <f t="shared" si="26"/>
        <v>0</v>
      </c>
      <c r="AD12" s="87">
        <f t="shared" si="26"/>
        <v>0</v>
      </c>
      <c r="AE12" s="87">
        <f t="shared" si="26"/>
        <v>550000</v>
      </c>
      <c r="AF12" s="87">
        <f t="shared" si="26"/>
        <v>0</v>
      </c>
      <c r="AG12" s="89"/>
      <c r="AH12" s="89"/>
      <c r="AI12" s="89">
        <f t="shared" ref="AI12:AW12" si="27">SUM(AI13:AI13)</f>
        <v>0</v>
      </c>
      <c r="AJ12" s="89">
        <f t="shared" si="27"/>
        <v>0</v>
      </c>
      <c r="AK12" s="89">
        <f t="shared" si="27"/>
        <v>0</v>
      </c>
      <c r="AL12" s="89">
        <f t="shared" si="27"/>
        <v>0</v>
      </c>
      <c r="AM12" s="89">
        <f t="shared" si="27"/>
        <v>0</v>
      </c>
      <c r="AN12" s="89">
        <f t="shared" si="27"/>
        <v>0</v>
      </c>
      <c r="AO12" s="89">
        <f t="shared" si="27"/>
        <v>0</v>
      </c>
      <c r="AP12" s="89">
        <f t="shared" si="27"/>
        <v>0</v>
      </c>
      <c r="AQ12" s="89">
        <f t="shared" si="27"/>
        <v>0</v>
      </c>
      <c r="AR12" s="89">
        <f t="shared" si="27"/>
        <v>0</v>
      </c>
      <c r="AS12" s="89">
        <f t="shared" si="27"/>
        <v>0</v>
      </c>
      <c r="AT12" s="89">
        <f t="shared" si="27"/>
        <v>0</v>
      </c>
      <c r="AU12" s="89">
        <f t="shared" si="27"/>
        <v>0</v>
      </c>
      <c r="AV12" s="89">
        <f t="shared" si="27"/>
        <v>0</v>
      </c>
      <c r="AW12" s="89">
        <f t="shared" si="27"/>
        <v>0</v>
      </c>
      <c r="AX12" s="89"/>
      <c r="AY12" s="89">
        <f t="shared" ref="AY12:BM12" si="28">SUM(AY13:AY13)</f>
        <v>0</v>
      </c>
      <c r="AZ12" s="89">
        <f t="shared" si="28"/>
        <v>0</v>
      </c>
      <c r="BA12" s="89">
        <f t="shared" si="28"/>
        <v>0</v>
      </c>
      <c r="BB12" s="89">
        <f t="shared" si="28"/>
        <v>0</v>
      </c>
      <c r="BC12" s="89">
        <f t="shared" si="28"/>
        <v>9680</v>
      </c>
      <c r="BD12" s="89">
        <f t="shared" si="28"/>
        <v>0</v>
      </c>
      <c r="BE12" s="89">
        <f t="shared" si="28"/>
        <v>0</v>
      </c>
      <c r="BF12" s="89">
        <f t="shared" si="28"/>
        <v>0</v>
      </c>
      <c r="BG12" s="89">
        <f t="shared" si="28"/>
        <v>0</v>
      </c>
      <c r="BH12" s="89">
        <f t="shared" si="28"/>
        <v>0</v>
      </c>
      <c r="BI12" s="89">
        <f t="shared" si="28"/>
        <v>9435.57</v>
      </c>
      <c r="BJ12" s="89">
        <f t="shared" si="28"/>
        <v>0</v>
      </c>
      <c r="BK12" s="89">
        <f t="shared" si="28"/>
        <v>9680</v>
      </c>
      <c r="BL12" s="89">
        <f t="shared" si="28"/>
        <v>9435.57</v>
      </c>
      <c r="BM12" s="89">
        <f t="shared" si="28"/>
        <v>19115.57</v>
      </c>
    </row>
    <row r="13" spans="1:66" s="32" customFormat="1" ht="21" customHeight="1" x14ac:dyDescent="0.2">
      <c r="A13" s="11">
        <v>19</v>
      </c>
      <c r="B13" s="53">
        <v>12</v>
      </c>
      <c r="C13" s="54"/>
      <c r="D13" s="55">
        <v>1</v>
      </c>
      <c r="E13" s="60" t="s">
        <v>37</v>
      </c>
      <c r="F13" s="213" t="s">
        <v>404</v>
      </c>
      <c r="G13" s="206" t="s">
        <v>273</v>
      </c>
      <c r="H13" s="58"/>
      <c r="I13" s="58"/>
      <c r="J13" s="59" t="s">
        <v>243</v>
      </c>
      <c r="K13" s="59" t="s">
        <v>244</v>
      </c>
      <c r="L13" s="59">
        <v>176</v>
      </c>
      <c r="M13" s="60" t="s">
        <v>219</v>
      </c>
      <c r="N13" s="60" t="s">
        <v>37</v>
      </c>
      <c r="O13" s="213" t="s">
        <v>404</v>
      </c>
      <c r="P13" s="42">
        <v>5732745883</v>
      </c>
      <c r="Q13" s="90">
        <v>44942</v>
      </c>
      <c r="R13" s="90">
        <v>42855</v>
      </c>
      <c r="S13" s="91">
        <v>43363</v>
      </c>
      <c r="T13" s="62">
        <f>CEILING(V13,10)</f>
        <v>48100</v>
      </c>
      <c r="U13" s="63">
        <f>(Q13+R13+S13)/3</f>
        <v>43720</v>
      </c>
      <c r="V13" s="63">
        <f>U13*1.1</f>
        <v>48092.000000000007</v>
      </c>
      <c r="W13" s="205">
        <v>50000</v>
      </c>
      <c r="X13" s="64">
        <f>ROUND(W13*11,2)</f>
        <v>550000</v>
      </c>
      <c r="Y13" s="249">
        <f>CEILING(X13,1000)</f>
        <v>550000</v>
      </c>
      <c r="Z13" s="63"/>
      <c r="AA13" s="63"/>
      <c r="AB13" s="63"/>
      <c r="AC13" s="63"/>
      <c r="AD13" s="63"/>
      <c r="AE13" s="63">
        <f>Y13</f>
        <v>550000</v>
      </c>
      <c r="AF13" s="63"/>
      <c r="AG13" s="42" t="s">
        <v>24</v>
      </c>
      <c r="AH13" s="5">
        <v>8760</v>
      </c>
      <c r="AI13" s="63"/>
      <c r="AJ13" s="63"/>
      <c r="AK13" s="63"/>
      <c r="AL13" s="63"/>
      <c r="AM13" s="63"/>
      <c r="AN13" s="65">
        <f>ROUND(Ceny!$B$36*12,2)</f>
        <v>0</v>
      </c>
      <c r="AO13" s="63"/>
      <c r="AP13" s="63"/>
      <c r="AQ13" s="63"/>
      <c r="AR13" s="63"/>
      <c r="AS13" s="63"/>
      <c r="AT13" s="63"/>
      <c r="AU13" s="65">
        <f>ROUND($Y13*Ceny!$B$10/100,2)</f>
        <v>0</v>
      </c>
      <c r="AV13" s="63"/>
      <c r="AW13" s="65">
        <f>ROUND(SUM(AP13:AV13),2)</f>
        <v>0</v>
      </c>
      <c r="AX13" s="61" t="s">
        <v>187</v>
      </c>
      <c r="AY13" s="63"/>
      <c r="AZ13" s="63"/>
      <c r="BA13" s="63"/>
      <c r="BB13" s="63"/>
      <c r="BC13" s="65">
        <f>ROUND((Ceny!$B$44*AE13)/100,2)</f>
        <v>9680</v>
      </c>
      <c r="BD13" s="63"/>
      <c r="BE13" s="63"/>
      <c r="BF13" s="63"/>
      <c r="BG13" s="63"/>
      <c r="BH13" s="63"/>
      <c r="BI13" s="65">
        <f>ROUND((Ceny!$D$44*L13*AH13/100),2)</f>
        <v>9435.57</v>
      </c>
      <c r="BJ13" s="63"/>
      <c r="BK13" s="204">
        <f>ROUND(SUM(AY13:BD13),2)</f>
        <v>9680</v>
      </c>
      <c r="BL13" s="204">
        <f>ROUND(SUM(BE13:BJ13),2)</f>
        <v>9435.57</v>
      </c>
      <c r="BM13" s="67">
        <f>ROUND(SUM(AI13:AO13)+AW13+BK13+BL13,2)</f>
        <v>19115.57</v>
      </c>
    </row>
    <row r="14" spans="1:66" s="94" customFormat="1" ht="21" customHeight="1" x14ac:dyDescent="0.2">
      <c r="A14" s="11">
        <v>20</v>
      </c>
      <c r="B14" s="78"/>
      <c r="C14" s="79">
        <v>4</v>
      </c>
      <c r="D14" s="80"/>
      <c r="E14" s="81" t="s">
        <v>40</v>
      </c>
      <c r="F14" s="81"/>
      <c r="G14" s="82"/>
      <c r="H14" s="83" t="s">
        <v>464</v>
      </c>
      <c r="I14" s="83" t="s">
        <v>402</v>
      </c>
      <c r="J14" s="84"/>
      <c r="K14" s="84"/>
      <c r="L14" s="85"/>
      <c r="M14" s="86"/>
      <c r="N14" s="86"/>
      <c r="O14" s="86"/>
      <c r="P14" s="86"/>
      <c r="Q14" s="87">
        <f t="shared" ref="Q14:AF14" si="29">SUM(Q15)</f>
        <v>44942</v>
      </c>
      <c r="R14" s="87">
        <f t="shared" si="29"/>
        <v>42855</v>
      </c>
      <c r="S14" s="87">
        <f t="shared" si="29"/>
        <v>43363</v>
      </c>
      <c r="T14" s="87">
        <f t="shared" si="29"/>
        <v>48100</v>
      </c>
      <c r="U14" s="87">
        <f t="shared" si="29"/>
        <v>43720</v>
      </c>
      <c r="V14" s="87">
        <f t="shared" si="29"/>
        <v>48092.000000000007</v>
      </c>
      <c r="W14" s="87">
        <f t="shared" si="29"/>
        <v>25000</v>
      </c>
      <c r="X14" s="88">
        <f t="shared" si="29"/>
        <v>275000</v>
      </c>
      <c r="Y14" s="87">
        <f t="shared" si="29"/>
        <v>275000</v>
      </c>
      <c r="Z14" s="87">
        <f t="shared" si="29"/>
        <v>0</v>
      </c>
      <c r="AA14" s="87">
        <f t="shared" si="29"/>
        <v>0</v>
      </c>
      <c r="AB14" s="87">
        <f t="shared" si="29"/>
        <v>0</v>
      </c>
      <c r="AC14" s="87">
        <f t="shared" si="29"/>
        <v>0</v>
      </c>
      <c r="AD14" s="87">
        <f t="shared" si="29"/>
        <v>0</v>
      </c>
      <c r="AE14" s="87">
        <f t="shared" si="29"/>
        <v>275000</v>
      </c>
      <c r="AF14" s="87">
        <f t="shared" si="29"/>
        <v>0</v>
      </c>
      <c r="AG14" s="89"/>
      <c r="AH14" s="89"/>
      <c r="AI14" s="89">
        <f t="shared" ref="AI14:AW14" si="30">SUM(AI15)</f>
        <v>0</v>
      </c>
      <c r="AJ14" s="89">
        <f t="shared" si="30"/>
        <v>0</v>
      </c>
      <c r="AK14" s="89">
        <f t="shared" si="30"/>
        <v>0</v>
      </c>
      <c r="AL14" s="89">
        <f t="shared" si="30"/>
        <v>0</v>
      </c>
      <c r="AM14" s="89">
        <f t="shared" si="30"/>
        <v>0</v>
      </c>
      <c r="AN14" s="89">
        <f t="shared" si="30"/>
        <v>0</v>
      </c>
      <c r="AO14" s="89">
        <f t="shared" si="30"/>
        <v>0</v>
      </c>
      <c r="AP14" s="89">
        <f t="shared" si="30"/>
        <v>0</v>
      </c>
      <c r="AQ14" s="89">
        <f t="shared" si="30"/>
        <v>0</v>
      </c>
      <c r="AR14" s="89">
        <f t="shared" si="30"/>
        <v>0</v>
      </c>
      <c r="AS14" s="89">
        <f t="shared" si="30"/>
        <v>0</v>
      </c>
      <c r="AT14" s="89">
        <f t="shared" si="30"/>
        <v>0</v>
      </c>
      <c r="AU14" s="89">
        <f t="shared" si="30"/>
        <v>0</v>
      </c>
      <c r="AV14" s="89">
        <f t="shared" si="30"/>
        <v>0</v>
      </c>
      <c r="AW14" s="89">
        <f t="shared" si="30"/>
        <v>0</v>
      </c>
      <c r="AX14" s="89"/>
      <c r="AY14" s="89">
        <f t="shared" ref="AY14:BM14" si="31">SUM(AY15)</f>
        <v>0</v>
      </c>
      <c r="AZ14" s="89">
        <f t="shared" si="31"/>
        <v>0</v>
      </c>
      <c r="BA14" s="89">
        <f t="shared" si="31"/>
        <v>0</v>
      </c>
      <c r="BB14" s="89">
        <f t="shared" si="31"/>
        <v>0</v>
      </c>
      <c r="BC14" s="89">
        <f t="shared" si="31"/>
        <v>4840</v>
      </c>
      <c r="BD14" s="89">
        <f t="shared" si="31"/>
        <v>0</v>
      </c>
      <c r="BE14" s="89">
        <f t="shared" si="31"/>
        <v>0</v>
      </c>
      <c r="BF14" s="89">
        <f t="shared" si="31"/>
        <v>0</v>
      </c>
      <c r="BG14" s="89">
        <f t="shared" si="31"/>
        <v>0</v>
      </c>
      <c r="BH14" s="89">
        <f t="shared" si="31"/>
        <v>0</v>
      </c>
      <c r="BI14" s="89">
        <f t="shared" si="31"/>
        <v>7505.57</v>
      </c>
      <c r="BJ14" s="89">
        <f t="shared" si="31"/>
        <v>0</v>
      </c>
      <c r="BK14" s="89">
        <f t="shared" si="31"/>
        <v>4840</v>
      </c>
      <c r="BL14" s="89">
        <f t="shared" si="31"/>
        <v>7505.57</v>
      </c>
      <c r="BM14" s="89">
        <f t="shared" si="31"/>
        <v>12345.57</v>
      </c>
    </row>
    <row r="15" spans="1:66" ht="21" customHeight="1" x14ac:dyDescent="0.2">
      <c r="A15" s="11">
        <v>19</v>
      </c>
      <c r="B15" s="53">
        <v>12</v>
      </c>
      <c r="C15" s="54"/>
      <c r="D15" s="55">
        <v>1</v>
      </c>
      <c r="E15" s="60" t="s">
        <v>40</v>
      </c>
      <c r="F15" s="56" t="s">
        <v>405</v>
      </c>
      <c r="G15" s="57" t="s">
        <v>311</v>
      </c>
      <c r="H15" s="58"/>
      <c r="I15" s="58"/>
      <c r="J15" s="59" t="s">
        <v>243</v>
      </c>
      <c r="K15" s="59" t="s">
        <v>244</v>
      </c>
      <c r="L15" s="59">
        <v>140</v>
      </c>
      <c r="M15" s="60" t="s">
        <v>219</v>
      </c>
      <c r="N15" s="60" t="s">
        <v>263</v>
      </c>
      <c r="O15" s="56" t="s">
        <v>405</v>
      </c>
      <c r="P15" s="95">
        <v>5732745883</v>
      </c>
      <c r="Q15" s="90">
        <v>44942</v>
      </c>
      <c r="R15" s="90">
        <v>42855</v>
      </c>
      <c r="S15" s="91">
        <v>43363</v>
      </c>
      <c r="T15" s="62">
        <f>CEILING(V15,10)</f>
        <v>48100</v>
      </c>
      <c r="U15" s="63">
        <f>(Q15+R15+S15)/3</f>
        <v>43720</v>
      </c>
      <c r="V15" s="63">
        <f>U15*1.1</f>
        <v>48092.000000000007</v>
      </c>
      <c r="W15" s="205">
        <v>25000</v>
      </c>
      <c r="X15" s="64">
        <f>ROUND(W15*11,2)</f>
        <v>275000</v>
      </c>
      <c r="Y15" s="249">
        <f>CEILING(X15,1000)</f>
        <v>275000</v>
      </c>
      <c r="Z15" s="63"/>
      <c r="AA15" s="63"/>
      <c r="AB15" s="63"/>
      <c r="AC15" s="63"/>
      <c r="AD15" s="63"/>
      <c r="AE15" s="63">
        <f>Y15</f>
        <v>275000</v>
      </c>
      <c r="AF15" s="63"/>
      <c r="AG15" s="42" t="s">
        <v>24</v>
      </c>
      <c r="AH15" s="5">
        <v>8760</v>
      </c>
      <c r="AI15" s="63"/>
      <c r="AJ15" s="63"/>
      <c r="AK15" s="63"/>
      <c r="AL15" s="63"/>
      <c r="AM15" s="65"/>
      <c r="AN15" s="66">
        <f>ROUND(Ceny!$B$36*12,2)</f>
        <v>0</v>
      </c>
      <c r="AO15" s="63"/>
      <c r="AP15" s="63"/>
      <c r="AQ15" s="63"/>
      <c r="AR15" s="63"/>
      <c r="AS15" s="63"/>
      <c r="AT15" s="65"/>
      <c r="AU15" s="63">
        <f>ROUND($Y15*Ceny!$B$10/100,2)</f>
        <v>0</v>
      </c>
      <c r="AV15" s="63"/>
      <c r="AW15" s="65">
        <f>ROUND(SUM(AP15:AV15),2)</f>
        <v>0</v>
      </c>
      <c r="AX15" s="61" t="s">
        <v>187</v>
      </c>
      <c r="AY15" s="63"/>
      <c r="AZ15" s="63"/>
      <c r="BA15" s="63"/>
      <c r="BB15" s="65"/>
      <c r="BC15" s="63">
        <f>ROUND((Ceny!$B$44*AE15)/100,2)</f>
        <v>4840</v>
      </c>
      <c r="BD15" s="63"/>
      <c r="BE15" s="63"/>
      <c r="BF15" s="63"/>
      <c r="BG15" s="63"/>
      <c r="BH15" s="65"/>
      <c r="BI15" s="63">
        <f>ROUND((Ceny!$D$44*L15*AH15/100),2)</f>
        <v>7505.57</v>
      </c>
      <c r="BJ15" s="63"/>
      <c r="BK15" s="204">
        <f>ROUND(SUM(AY15:BD15),2)</f>
        <v>4840</v>
      </c>
      <c r="BL15" s="204">
        <f>ROUND(SUM(BE15:BJ15),2)</f>
        <v>7505.57</v>
      </c>
      <c r="BM15" s="67">
        <f>ROUND(SUM(AI15:AO15)+AW15+BK15+BL15,2)</f>
        <v>12345.57</v>
      </c>
    </row>
    <row r="16" spans="1:66" s="23" customFormat="1" ht="21" customHeight="1" x14ac:dyDescent="0.2">
      <c r="A16" s="11">
        <v>24</v>
      </c>
      <c r="B16" s="78"/>
      <c r="C16" s="79">
        <v>5</v>
      </c>
      <c r="D16" s="80"/>
      <c r="E16" s="81" t="s">
        <v>42</v>
      </c>
      <c r="F16" s="81"/>
      <c r="G16" s="82"/>
      <c r="H16" s="83" t="s">
        <v>465</v>
      </c>
      <c r="I16" s="83" t="s">
        <v>402</v>
      </c>
      <c r="J16" s="84"/>
      <c r="K16" s="84"/>
      <c r="L16" s="85"/>
      <c r="M16" s="86"/>
      <c r="N16" s="86"/>
      <c r="O16" s="86"/>
      <c r="P16" s="86"/>
      <c r="Q16" s="87">
        <f>SUM(Q17:Q26)</f>
        <v>7192</v>
      </c>
      <c r="R16" s="87">
        <f t="shared" ref="R16:AF16" si="32">SUM(R17:R26)</f>
        <v>6150</v>
      </c>
      <c r="S16" s="87">
        <f t="shared" si="32"/>
        <v>8472</v>
      </c>
      <c r="T16" s="87">
        <f t="shared" si="32"/>
        <v>9060</v>
      </c>
      <c r="U16" s="87">
        <f t="shared" si="32"/>
        <v>7271.3333333333339</v>
      </c>
      <c r="V16" s="87">
        <f t="shared" si="32"/>
        <v>7998.4666666666681</v>
      </c>
      <c r="W16" s="87">
        <f t="shared" si="32"/>
        <v>9148</v>
      </c>
      <c r="X16" s="88">
        <f t="shared" si="32"/>
        <v>100628</v>
      </c>
      <c r="Y16" s="87">
        <f t="shared" si="32"/>
        <v>100000</v>
      </c>
      <c r="Z16" s="87">
        <f t="shared" si="32"/>
        <v>1000</v>
      </c>
      <c r="AA16" s="87">
        <f t="shared" si="32"/>
        <v>14000</v>
      </c>
      <c r="AB16" s="87">
        <f t="shared" si="32"/>
        <v>0</v>
      </c>
      <c r="AC16" s="87">
        <f t="shared" si="32"/>
        <v>85000</v>
      </c>
      <c r="AD16" s="87">
        <f t="shared" si="32"/>
        <v>0</v>
      </c>
      <c r="AE16" s="87">
        <f t="shared" si="32"/>
        <v>0</v>
      </c>
      <c r="AF16" s="87">
        <f t="shared" si="32"/>
        <v>0</v>
      </c>
      <c r="AG16" s="89"/>
      <c r="AH16" s="89"/>
      <c r="AI16" s="89">
        <f t="shared" ref="AI16:AW16" si="33">SUM(AI17:AI26)</f>
        <v>0</v>
      </c>
      <c r="AJ16" s="89">
        <f t="shared" si="33"/>
        <v>0</v>
      </c>
      <c r="AK16" s="89">
        <f t="shared" si="33"/>
        <v>0</v>
      </c>
      <c r="AL16" s="89">
        <f t="shared" si="33"/>
        <v>0</v>
      </c>
      <c r="AM16" s="89">
        <f t="shared" si="33"/>
        <v>0</v>
      </c>
      <c r="AN16" s="89">
        <f t="shared" si="33"/>
        <v>0</v>
      </c>
      <c r="AO16" s="89">
        <f t="shared" si="33"/>
        <v>0</v>
      </c>
      <c r="AP16" s="89">
        <f t="shared" si="33"/>
        <v>0</v>
      </c>
      <c r="AQ16" s="89">
        <f t="shared" si="33"/>
        <v>0</v>
      </c>
      <c r="AR16" s="89">
        <f t="shared" si="33"/>
        <v>0</v>
      </c>
      <c r="AS16" s="89">
        <f t="shared" si="33"/>
        <v>0</v>
      </c>
      <c r="AT16" s="89">
        <f t="shared" si="33"/>
        <v>0</v>
      </c>
      <c r="AU16" s="89">
        <f t="shared" si="33"/>
        <v>0</v>
      </c>
      <c r="AV16" s="89">
        <f t="shared" si="33"/>
        <v>0</v>
      </c>
      <c r="AW16" s="89">
        <f t="shared" si="33"/>
        <v>0</v>
      </c>
      <c r="AX16" s="89"/>
      <c r="AY16" s="89">
        <f t="shared" ref="AY16:BM16" si="34">SUM(AY17:AY26)</f>
        <v>55.76</v>
      </c>
      <c r="AZ16" s="89">
        <f t="shared" si="34"/>
        <v>616.14</v>
      </c>
      <c r="BA16" s="89">
        <f t="shared" si="34"/>
        <v>3366</v>
      </c>
      <c r="BB16" s="89">
        <f t="shared" si="34"/>
        <v>0</v>
      </c>
      <c r="BC16" s="89">
        <f t="shared" si="34"/>
        <v>0</v>
      </c>
      <c r="BD16" s="89">
        <f t="shared" si="34"/>
        <v>0</v>
      </c>
      <c r="BE16" s="89">
        <f t="shared" si="34"/>
        <v>50.52</v>
      </c>
      <c r="BF16" s="89">
        <f t="shared" si="34"/>
        <v>536.4</v>
      </c>
      <c r="BG16" s="89">
        <f t="shared" si="34"/>
        <v>1124.1600000000001</v>
      </c>
      <c r="BH16" s="89">
        <f t="shared" si="34"/>
        <v>0</v>
      </c>
      <c r="BI16" s="89">
        <f t="shared" si="34"/>
        <v>0</v>
      </c>
      <c r="BJ16" s="89">
        <f t="shared" si="34"/>
        <v>0</v>
      </c>
      <c r="BK16" s="89">
        <f t="shared" si="34"/>
        <v>4037.8999999999996</v>
      </c>
      <c r="BL16" s="89">
        <f t="shared" si="34"/>
        <v>1711.08</v>
      </c>
      <c r="BM16" s="89">
        <f t="shared" si="34"/>
        <v>5748.9800000000014</v>
      </c>
    </row>
    <row r="17" spans="1:66" s="32" customFormat="1" ht="21" customHeight="1" x14ac:dyDescent="0.2">
      <c r="A17" s="11">
        <v>26</v>
      </c>
      <c r="B17" s="53">
        <v>16</v>
      </c>
      <c r="C17" s="54"/>
      <c r="D17" s="55">
        <v>1</v>
      </c>
      <c r="E17" s="200" t="s">
        <v>384</v>
      </c>
      <c r="F17" s="56" t="s">
        <v>44</v>
      </c>
      <c r="G17" s="97" t="s">
        <v>361</v>
      </c>
      <c r="H17" s="98"/>
      <c r="I17" s="98"/>
      <c r="J17" s="99" t="s">
        <v>22</v>
      </c>
      <c r="K17" s="99" t="s">
        <v>241</v>
      </c>
      <c r="L17" s="99"/>
      <c r="M17" s="60" t="s">
        <v>219</v>
      </c>
      <c r="N17" s="60" t="s">
        <v>42</v>
      </c>
      <c r="O17" s="56" t="s">
        <v>45</v>
      </c>
      <c r="P17" s="42">
        <v>5732745883</v>
      </c>
      <c r="Q17" s="90">
        <v>1459</v>
      </c>
      <c r="R17" s="90">
        <v>1419</v>
      </c>
      <c r="S17" s="100">
        <v>1534</v>
      </c>
      <c r="T17" s="62">
        <f t="shared" ref="T17:T24" si="35">CEILING(V17,10)</f>
        <v>1620</v>
      </c>
      <c r="U17" s="63">
        <f t="shared" ref="U17" si="36">(Q17+R17+S17)/3</f>
        <v>1470.6666666666667</v>
      </c>
      <c r="V17" s="63">
        <f t="shared" ref="V17" si="37">U17*1.1</f>
        <v>1617.7333333333336</v>
      </c>
      <c r="W17" s="232">
        <v>2500</v>
      </c>
      <c r="X17" s="64">
        <f t="shared" ref="X17" si="38">ROUND(W17*11,2)</f>
        <v>27500</v>
      </c>
      <c r="Y17" s="249">
        <f>FLOOR(X17,1000)</f>
        <v>27000</v>
      </c>
      <c r="Z17" s="63"/>
      <c r="AA17" s="63"/>
      <c r="AB17" s="63"/>
      <c r="AC17" s="63">
        <f>$Y17</f>
        <v>27000</v>
      </c>
      <c r="AD17" s="63"/>
      <c r="AE17" s="63"/>
      <c r="AF17" s="63"/>
      <c r="AG17" s="42" t="s">
        <v>24</v>
      </c>
      <c r="AH17" s="5" t="s">
        <v>186</v>
      </c>
      <c r="AI17" s="63"/>
      <c r="AJ17" s="63"/>
      <c r="AK17" s="63"/>
      <c r="AL17" s="65">
        <f>ROUND(Ceny!$B$34*12,2)</f>
        <v>0</v>
      </c>
      <c r="AM17" s="63"/>
      <c r="AN17" s="63"/>
      <c r="AO17" s="63"/>
      <c r="AP17" s="63"/>
      <c r="AQ17" s="63"/>
      <c r="AR17" s="63"/>
      <c r="AS17" s="65">
        <f>ROUND($Y17*Ceny!$B$8/100,2)</f>
        <v>0</v>
      </c>
      <c r="AT17" s="63"/>
      <c r="AU17" s="63"/>
      <c r="AV17" s="63"/>
      <c r="AW17" s="65">
        <f t="shared" ref="AW17" si="39">ROUND(SUM(AP17:AV17),2)</f>
        <v>0</v>
      </c>
      <c r="AX17" s="61" t="s">
        <v>187</v>
      </c>
      <c r="AY17" s="63"/>
      <c r="AZ17" s="63"/>
      <c r="BA17" s="66">
        <f>ROUND(Ceny!$B$42*AC17/100,2)</f>
        <v>1069.2</v>
      </c>
      <c r="BB17" s="63"/>
      <c r="BC17" s="63"/>
      <c r="BD17" s="63"/>
      <c r="BE17" s="63"/>
      <c r="BF17" s="63"/>
      <c r="BG17" s="66">
        <f>ROUND(Ceny!$C$42*12,2)</f>
        <v>281.04000000000002</v>
      </c>
      <c r="BH17" s="63"/>
      <c r="BI17" s="63"/>
      <c r="BJ17" s="63"/>
      <c r="BK17" s="204">
        <f t="shared" ref="BK17" si="40">ROUND(SUM(AY17:BD17),2)</f>
        <v>1069.2</v>
      </c>
      <c r="BL17" s="204">
        <f t="shared" ref="BL17" si="41">ROUND(SUM(BE17:BJ17),2)</f>
        <v>281.04000000000002</v>
      </c>
      <c r="BM17" s="67">
        <f t="shared" ref="BM17" si="42">ROUND(SUM(AI17:AO17)+AW17+BK17+BL17,2)</f>
        <v>1350.24</v>
      </c>
      <c r="BN17" s="23"/>
    </row>
    <row r="18" spans="1:66" s="32" customFormat="1" ht="21" customHeight="1" x14ac:dyDescent="0.2">
      <c r="A18" s="11">
        <v>26</v>
      </c>
      <c r="B18" s="53">
        <v>16</v>
      </c>
      <c r="C18" s="54"/>
      <c r="D18" s="55">
        <v>2</v>
      </c>
      <c r="E18" s="200" t="s">
        <v>46</v>
      </c>
      <c r="F18" s="56" t="s">
        <v>407</v>
      </c>
      <c r="G18" s="97" t="s">
        <v>362</v>
      </c>
      <c r="H18" s="98"/>
      <c r="I18" s="98"/>
      <c r="J18" s="99" t="s">
        <v>22</v>
      </c>
      <c r="K18" s="99" t="s">
        <v>241</v>
      </c>
      <c r="L18" s="99"/>
      <c r="M18" s="60" t="s">
        <v>219</v>
      </c>
      <c r="N18" s="60" t="s">
        <v>42</v>
      </c>
      <c r="O18" s="56" t="s">
        <v>45</v>
      </c>
      <c r="P18" s="42">
        <v>5732745883</v>
      </c>
      <c r="Q18" s="90">
        <v>1459</v>
      </c>
      <c r="R18" s="90">
        <v>1419</v>
      </c>
      <c r="S18" s="100">
        <v>1534</v>
      </c>
      <c r="T18" s="62">
        <f t="shared" si="35"/>
        <v>1620</v>
      </c>
      <c r="U18" s="63">
        <f t="shared" ref="U18:U26" si="43">(Q18+R18+S18)/3</f>
        <v>1470.6666666666667</v>
      </c>
      <c r="V18" s="63">
        <f t="shared" ref="V18:V26" si="44">U18*1.1</f>
        <v>1617.7333333333336</v>
      </c>
      <c r="W18" s="232">
        <v>2150</v>
      </c>
      <c r="X18" s="64">
        <f t="shared" ref="X18:X26" si="45">ROUND(W18*11,2)</f>
        <v>23650</v>
      </c>
      <c r="Y18" s="249">
        <f>CEILING(X18,1000)</f>
        <v>24000</v>
      </c>
      <c r="Z18" s="63"/>
      <c r="AA18" s="63"/>
      <c r="AB18" s="63"/>
      <c r="AC18" s="63">
        <f>$Y18</f>
        <v>24000</v>
      </c>
      <c r="AD18" s="63"/>
      <c r="AE18" s="63"/>
      <c r="AF18" s="63"/>
      <c r="AG18" s="42" t="s">
        <v>24</v>
      </c>
      <c r="AH18" s="5" t="s">
        <v>186</v>
      </c>
      <c r="AI18" s="63"/>
      <c r="AJ18" s="63"/>
      <c r="AK18" s="63"/>
      <c r="AL18" s="65">
        <f>ROUND(Ceny!$B$34*12,2)</f>
        <v>0</v>
      </c>
      <c r="AM18" s="63"/>
      <c r="AN18" s="63"/>
      <c r="AO18" s="63"/>
      <c r="AP18" s="63"/>
      <c r="AQ18" s="63"/>
      <c r="AR18" s="63"/>
      <c r="AS18" s="65">
        <f>ROUND($Y18*Ceny!$B$8/100,2)</f>
        <v>0</v>
      </c>
      <c r="AT18" s="63"/>
      <c r="AU18" s="63"/>
      <c r="AV18" s="63"/>
      <c r="AW18" s="65">
        <f t="shared" ref="AW18:AW26" si="46">ROUND(SUM(AP18:AV18),2)</f>
        <v>0</v>
      </c>
      <c r="AX18" s="61" t="s">
        <v>187</v>
      </c>
      <c r="AY18" s="63"/>
      <c r="AZ18" s="63"/>
      <c r="BA18" s="66">
        <f>ROUND(Ceny!$B$42*AC18/100,2)</f>
        <v>950.4</v>
      </c>
      <c r="BB18" s="63"/>
      <c r="BC18" s="63"/>
      <c r="BD18" s="63"/>
      <c r="BE18" s="63"/>
      <c r="BF18" s="63"/>
      <c r="BG18" s="66">
        <f>ROUND(Ceny!$C$42*12,2)</f>
        <v>281.04000000000002</v>
      </c>
      <c r="BH18" s="63"/>
      <c r="BI18" s="63"/>
      <c r="BJ18" s="63"/>
      <c r="BK18" s="204">
        <f t="shared" ref="BK18:BK26" si="47">ROUND(SUM(AY18:BD18),2)</f>
        <v>950.4</v>
      </c>
      <c r="BL18" s="204">
        <f t="shared" ref="BL18:BL26" si="48">ROUND(SUM(BE18:BJ18),2)</f>
        <v>281.04000000000002</v>
      </c>
      <c r="BM18" s="67">
        <f t="shared" ref="BM18:BM26" si="49">ROUND(SUM(AI18:AO18)+AW18+BK18+BL18,2)</f>
        <v>1231.44</v>
      </c>
      <c r="BN18" s="23"/>
    </row>
    <row r="19" spans="1:66" ht="24" customHeight="1" x14ac:dyDescent="0.2">
      <c r="A19" s="11">
        <v>27</v>
      </c>
      <c r="B19" s="53">
        <v>17</v>
      </c>
      <c r="C19" s="54"/>
      <c r="D19" s="55">
        <v>3</v>
      </c>
      <c r="E19" s="200" t="s">
        <v>210</v>
      </c>
      <c r="F19" s="56" t="s">
        <v>408</v>
      </c>
      <c r="G19" s="97" t="s">
        <v>363</v>
      </c>
      <c r="H19" s="98"/>
      <c r="I19" s="98"/>
      <c r="J19" s="99" t="s">
        <v>245</v>
      </c>
      <c r="K19" s="99" t="s">
        <v>246</v>
      </c>
      <c r="L19" s="99"/>
      <c r="M19" s="60" t="s">
        <v>219</v>
      </c>
      <c r="N19" s="60" t="s">
        <v>42</v>
      </c>
      <c r="O19" s="56" t="s">
        <v>45</v>
      </c>
      <c r="P19" s="42">
        <v>5732745883</v>
      </c>
      <c r="Q19" s="90">
        <v>445</v>
      </c>
      <c r="R19" s="90">
        <v>152</v>
      </c>
      <c r="S19" s="91">
        <v>771</v>
      </c>
      <c r="T19" s="62">
        <f t="shared" si="35"/>
        <v>510</v>
      </c>
      <c r="U19" s="63">
        <f t="shared" si="43"/>
        <v>456</v>
      </c>
      <c r="V19" s="63">
        <f t="shared" si="44"/>
        <v>501.6</v>
      </c>
      <c r="W19" s="232">
        <v>600</v>
      </c>
      <c r="X19" s="64">
        <f t="shared" si="45"/>
        <v>6600</v>
      </c>
      <c r="Y19" s="249">
        <f>FLOOR(X19,1000)</f>
        <v>6000</v>
      </c>
      <c r="Z19" s="63"/>
      <c r="AA19" s="63">
        <f>Y19</f>
        <v>6000</v>
      </c>
      <c r="AB19" s="63"/>
      <c r="AC19" s="63"/>
      <c r="AD19" s="63"/>
      <c r="AE19" s="63"/>
      <c r="AF19" s="63"/>
      <c r="AG19" s="42" t="s">
        <v>24</v>
      </c>
      <c r="AH19" s="5" t="s">
        <v>186</v>
      </c>
      <c r="AI19" s="63"/>
      <c r="AJ19" s="65">
        <f>ROUND(Ceny!$B$32*12,2)</f>
        <v>0</v>
      </c>
      <c r="AK19" s="63"/>
      <c r="AL19" s="63"/>
      <c r="AM19" s="63"/>
      <c r="AN19" s="63"/>
      <c r="AO19" s="63"/>
      <c r="AP19" s="63"/>
      <c r="AQ19" s="65">
        <f>ROUND($Y19*Ceny!$B$6/100,2)</f>
        <v>0</v>
      </c>
      <c r="AR19" s="63"/>
      <c r="AS19" s="63"/>
      <c r="AT19" s="63"/>
      <c r="AU19" s="63"/>
      <c r="AV19" s="63"/>
      <c r="AW19" s="65">
        <f t="shared" si="46"/>
        <v>0</v>
      </c>
      <c r="AX19" s="61" t="s">
        <v>187</v>
      </c>
      <c r="AY19" s="63"/>
      <c r="AZ19" s="65">
        <f>ROUND(Ceny!$B$41*AA19/100,2)</f>
        <v>264.06</v>
      </c>
      <c r="BA19" s="63"/>
      <c r="BB19" s="63"/>
      <c r="BC19" s="63"/>
      <c r="BD19" s="63"/>
      <c r="BE19" s="63"/>
      <c r="BF19" s="65">
        <f>ROUND(Ceny!$C$41*12,2)</f>
        <v>107.28</v>
      </c>
      <c r="BG19" s="63"/>
      <c r="BH19" s="63"/>
      <c r="BI19" s="63"/>
      <c r="BJ19" s="63"/>
      <c r="BK19" s="204">
        <f t="shared" si="47"/>
        <v>264.06</v>
      </c>
      <c r="BL19" s="204">
        <f t="shared" si="48"/>
        <v>107.28</v>
      </c>
      <c r="BM19" s="67">
        <f t="shared" si="49"/>
        <v>371.34</v>
      </c>
      <c r="BN19" s="23"/>
    </row>
    <row r="20" spans="1:66" s="32" customFormat="1" ht="21" customHeight="1" x14ac:dyDescent="0.2">
      <c r="A20" s="11">
        <v>28</v>
      </c>
      <c r="B20" s="53">
        <v>18</v>
      </c>
      <c r="C20" s="54"/>
      <c r="D20" s="55">
        <v>4</v>
      </c>
      <c r="E20" s="200" t="s">
        <v>210</v>
      </c>
      <c r="F20" s="56" t="s">
        <v>409</v>
      </c>
      <c r="G20" s="97" t="s">
        <v>364</v>
      </c>
      <c r="H20" s="98"/>
      <c r="I20" s="98"/>
      <c r="J20" s="99" t="s">
        <v>247</v>
      </c>
      <c r="K20" s="99" t="s">
        <v>248</v>
      </c>
      <c r="L20" s="99"/>
      <c r="M20" s="60" t="s">
        <v>219</v>
      </c>
      <c r="N20" s="60" t="s">
        <v>42</v>
      </c>
      <c r="O20" s="56" t="s">
        <v>45</v>
      </c>
      <c r="P20" s="42">
        <v>5732745883</v>
      </c>
      <c r="Q20" s="90">
        <v>21</v>
      </c>
      <c r="R20" s="90">
        <v>18</v>
      </c>
      <c r="S20" s="100">
        <v>23</v>
      </c>
      <c r="T20" s="62">
        <f t="shared" si="35"/>
        <v>30</v>
      </c>
      <c r="U20" s="63">
        <f t="shared" si="43"/>
        <v>20.666666666666668</v>
      </c>
      <c r="V20" s="63">
        <f t="shared" si="44"/>
        <v>22.733333333333338</v>
      </c>
      <c r="W20" s="232">
        <v>98</v>
      </c>
      <c r="X20" s="64">
        <f t="shared" si="45"/>
        <v>1078</v>
      </c>
      <c r="Y20" s="249">
        <f>FLOOR(X20,100)</f>
        <v>1000</v>
      </c>
      <c r="Z20" s="63">
        <f>Y20</f>
        <v>1000</v>
      </c>
      <c r="AA20" s="63"/>
      <c r="AB20" s="63"/>
      <c r="AC20" s="63"/>
      <c r="AD20" s="63"/>
      <c r="AE20" s="63"/>
      <c r="AF20" s="63"/>
      <c r="AG20" s="42" t="s">
        <v>24</v>
      </c>
      <c r="AH20" s="5" t="s">
        <v>186</v>
      </c>
      <c r="AI20" s="65">
        <f>ROUND(Ceny!$B$31*12,2)</f>
        <v>0</v>
      </c>
      <c r="AJ20" s="63"/>
      <c r="AK20" s="63"/>
      <c r="AL20" s="63"/>
      <c r="AM20" s="63"/>
      <c r="AN20" s="63"/>
      <c r="AO20" s="63"/>
      <c r="AP20" s="65">
        <f>ROUND($Y20*Ceny!$B$5/100,2)</f>
        <v>0</v>
      </c>
      <c r="AQ20" s="63"/>
      <c r="AR20" s="63"/>
      <c r="AS20" s="63"/>
      <c r="AT20" s="63"/>
      <c r="AU20" s="63"/>
      <c r="AV20" s="63"/>
      <c r="AW20" s="65">
        <f t="shared" si="46"/>
        <v>0</v>
      </c>
      <c r="AX20" s="61" t="s">
        <v>187</v>
      </c>
      <c r="AY20" s="65">
        <f>ROUND(Ceny!$B$40*Z20/100,2)</f>
        <v>55.76</v>
      </c>
      <c r="AZ20" s="63"/>
      <c r="BA20" s="63"/>
      <c r="BB20" s="63"/>
      <c r="BC20" s="63"/>
      <c r="BD20" s="63"/>
      <c r="BE20" s="65">
        <f>ROUND(Ceny!$C$40*12,2)</f>
        <v>50.52</v>
      </c>
      <c r="BF20" s="63"/>
      <c r="BG20" s="63"/>
      <c r="BH20" s="63"/>
      <c r="BI20" s="63"/>
      <c r="BJ20" s="63"/>
      <c r="BK20" s="204">
        <f t="shared" si="47"/>
        <v>55.76</v>
      </c>
      <c r="BL20" s="204">
        <f t="shared" si="48"/>
        <v>50.52</v>
      </c>
      <c r="BM20" s="67">
        <f t="shared" si="49"/>
        <v>106.28</v>
      </c>
      <c r="BN20" s="23"/>
    </row>
    <row r="21" spans="1:66" s="32" customFormat="1" ht="24" customHeight="1" x14ac:dyDescent="0.2">
      <c r="A21" s="11">
        <v>26</v>
      </c>
      <c r="B21" s="53">
        <v>16</v>
      </c>
      <c r="C21" s="54"/>
      <c r="D21" s="55">
        <v>5</v>
      </c>
      <c r="E21" s="200" t="s">
        <v>210</v>
      </c>
      <c r="F21" s="56" t="s">
        <v>410</v>
      </c>
      <c r="G21" s="97" t="s">
        <v>365</v>
      </c>
      <c r="H21" s="98"/>
      <c r="I21" s="98"/>
      <c r="J21" s="99" t="s">
        <v>22</v>
      </c>
      <c r="K21" s="99" t="s">
        <v>241</v>
      </c>
      <c r="L21" s="99"/>
      <c r="M21" s="60" t="s">
        <v>219</v>
      </c>
      <c r="N21" s="60" t="s">
        <v>42</v>
      </c>
      <c r="O21" s="56" t="s">
        <v>45</v>
      </c>
      <c r="P21" s="42">
        <v>5732745883</v>
      </c>
      <c r="Q21" s="90">
        <v>1459</v>
      </c>
      <c r="R21" s="90">
        <v>1419</v>
      </c>
      <c r="S21" s="100">
        <v>1534</v>
      </c>
      <c r="T21" s="62">
        <f t="shared" si="35"/>
        <v>1620</v>
      </c>
      <c r="U21" s="63">
        <f t="shared" ref="U21:U23" si="50">(Q21+R21+S21)/3</f>
        <v>1470.6666666666667</v>
      </c>
      <c r="V21" s="63">
        <f t="shared" ref="V21:V23" si="51">U21*1.1</f>
        <v>1617.7333333333336</v>
      </c>
      <c r="W21" s="232">
        <v>1500</v>
      </c>
      <c r="X21" s="64">
        <f t="shared" ref="X21:X23" si="52">ROUND(W21*11,2)</f>
        <v>16500</v>
      </c>
      <c r="Y21" s="249">
        <f>CEILING(X21,1000)</f>
        <v>17000</v>
      </c>
      <c r="Z21" s="63"/>
      <c r="AA21" s="63"/>
      <c r="AB21" s="63"/>
      <c r="AC21" s="63">
        <f>$Y21</f>
        <v>17000</v>
      </c>
      <c r="AD21" s="63"/>
      <c r="AE21" s="63"/>
      <c r="AF21" s="63"/>
      <c r="AG21" s="42" t="s">
        <v>24</v>
      </c>
      <c r="AH21" s="5" t="s">
        <v>186</v>
      </c>
      <c r="AI21" s="63"/>
      <c r="AJ21" s="63"/>
      <c r="AK21" s="63"/>
      <c r="AL21" s="65">
        <f>ROUND(Ceny!$B$34*12,2)</f>
        <v>0</v>
      </c>
      <c r="AM21" s="63"/>
      <c r="AN21" s="63"/>
      <c r="AO21" s="63"/>
      <c r="AP21" s="63"/>
      <c r="AQ21" s="63"/>
      <c r="AR21" s="63"/>
      <c r="AS21" s="65">
        <f>ROUND($Y21*Ceny!$B$8/100,2)</f>
        <v>0</v>
      </c>
      <c r="AT21" s="63"/>
      <c r="AU21" s="63"/>
      <c r="AV21" s="63"/>
      <c r="AW21" s="65">
        <f t="shared" ref="AW21:AW23" si="53">ROUND(SUM(AP21:AV21),2)</f>
        <v>0</v>
      </c>
      <c r="AX21" s="61" t="s">
        <v>187</v>
      </c>
      <c r="AY21" s="63"/>
      <c r="AZ21" s="63"/>
      <c r="BA21" s="66">
        <f>ROUND(Ceny!$B$42*AC21/100,2)</f>
        <v>673.2</v>
      </c>
      <c r="BB21" s="63"/>
      <c r="BC21" s="63"/>
      <c r="BD21" s="63"/>
      <c r="BE21" s="63"/>
      <c r="BF21" s="63"/>
      <c r="BG21" s="66">
        <f>ROUND(Ceny!$C$42*12,2)</f>
        <v>281.04000000000002</v>
      </c>
      <c r="BH21" s="63"/>
      <c r="BI21" s="63"/>
      <c r="BJ21" s="63"/>
      <c r="BK21" s="204">
        <f t="shared" ref="BK21:BK23" si="54">ROUND(SUM(AY21:BD21),2)</f>
        <v>673.2</v>
      </c>
      <c r="BL21" s="204">
        <f t="shared" ref="BL21:BL23" si="55">ROUND(SUM(BE21:BJ21),2)</f>
        <v>281.04000000000002</v>
      </c>
      <c r="BM21" s="67">
        <f t="shared" ref="BM21:BM23" si="56">ROUND(SUM(AI21:AO21)+AW21+BK21+BL21,2)</f>
        <v>954.24</v>
      </c>
      <c r="BN21" s="23"/>
    </row>
    <row r="22" spans="1:66" s="32" customFormat="1" ht="21" customHeight="1" x14ac:dyDescent="0.2">
      <c r="A22" s="11">
        <v>26</v>
      </c>
      <c r="B22" s="53">
        <v>16</v>
      </c>
      <c r="C22" s="54"/>
      <c r="D22" s="55">
        <v>6</v>
      </c>
      <c r="E22" s="200" t="s">
        <v>210</v>
      </c>
      <c r="F22" s="56" t="s">
        <v>411</v>
      </c>
      <c r="G22" s="97" t="s">
        <v>366</v>
      </c>
      <c r="H22" s="98"/>
      <c r="I22" s="98"/>
      <c r="J22" s="99" t="s">
        <v>22</v>
      </c>
      <c r="K22" s="99" t="s">
        <v>241</v>
      </c>
      <c r="L22" s="99"/>
      <c r="M22" s="60" t="s">
        <v>219</v>
      </c>
      <c r="N22" s="60" t="s">
        <v>42</v>
      </c>
      <c r="O22" s="56" t="s">
        <v>45</v>
      </c>
      <c r="P22" s="42">
        <v>5732745883</v>
      </c>
      <c r="Q22" s="90">
        <v>1459</v>
      </c>
      <c r="R22" s="90">
        <v>1419</v>
      </c>
      <c r="S22" s="100">
        <v>1534</v>
      </c>
      <c r="T22" s="62">
        <f t="shared" si="35"/>
        <v>1620</v>
      </c>
      <c r="U22" s="63">
        <f t="shared" si="50"/>
        <v>1470.6666666666667</v>
      </c>
      <c r="V22" s="63">
        <f t="shared" si="51"/>
        <v>1617.7333333333336</v>
      </c>
      <c r="W22" s="232">
        <v>1500</v>
      </c>
      <c r="X22" s="64">
        <f t="shared" si="52"/>
        <v>16500</v>
      </c>
      <c r="Y22" s="249">
        <f>CEILING(X22,1000)</f>
        <v>17000</v>
      </c>
      <c r="Z22" s="63"/>
      <c r="AA22" s="63"/>
      <c r="AB22" s="63"/>
      <c r="AC22" s="63">
        <f>$Y22</f>
        <v>17000</v>
      </c>
      <c r="AD22" s="63"/>
      <c r="AE22" s="63"/>
      <c r="AF22" s="63"/>
      <c r="AG22" s="42" t="s">
        <v>24</v>
      </c>
      <c r="AH22" s="5" t="s">
        <v>186</v>
      </c>
      <c r="AI22" s="63"/>
      <c r="AJ22" s="63"/>
      <c r="AK22" s="63"/>
      <c r="AL22" s="65">
        <f>ROUND(Ceny!$B$34*12,2)</f>
        <v>0</v>
      </c>
      <c r="AM22" s="63"/>
      <c r="AN22" s="63"/>
      <c r="AO22" s="63"/>
      <c r="AP22" s="63"/>
      <c r="AQ22" s="63"/>
      <c r="AR22" s="63"/>
      <c r="AS22" s="65">
        <f>ROUND($Y22*Ceny!$B$8/100,2)</f>
        <v>0</v>
      </c>
      <c r="AT22" s="63"/>
      <c r="AU22" s="63"/>
      <c r="AV22" s="63"/>
      <c r="AW22" s="65">
        <f t="shared" si="53"/>
        <v>0</v>
      </c>
      <c r="AX22" s="61" t="s">
        <v>187</v>
      </c>
      <c r="AY22" s="63"/>
      <c r="AZ22" s="63"/>
      <c r="BA22" s="66">
        <f>ROUND(Ceny!$B$42*AC22/100,2)</f>
        <v>673.2</v>
      </c>
      <c r="BB22" s="63"/>
      <c r="BC22" s="63"/>
      <c r="BD22" s="63"/>
      <c r="BE22" s="63"/>
      <c r="BF22" s="63"/>
      <c r="BG22" s="66">
        <f>ROUND(Ceny!$C$42*12,2)</f>
        <v>281.04000000000002</v>
      </c>
      <c r="BH22" s="63"/>
      <c r="BI22" s="63"/>
      <c r="BJ22" s="63"/>
      <c r="BK22" s="204">
        <f t="shared" si="54"/>
        <v>673.2</v>
      </c>
      <c r="BL22" s="204">
        <f t="shared" si="55"/>
        <v>281.04000000000002</v>
      </c>
      <c r="BM22" s="67">
        <f t="shared" si="56"/>
        <v>954.24</v>
      </c>
      <c r="BN22" s="23"/>
    </row>
    <row r="23" spans="1:66" ht="25.5" customHeight="1" x14ac:dyDescent="0.2">
      <c r="A23" s="11">
        <v>27</v>
      </c>
      <c r="B23" s="53">
        <v>17</v>
      </c>
      <c r="C23" s="54"/>
      <c r="D23" s="55">
        <v>7</v>
      </c>
      <c r="E23" s="200" t="s">
        <v>210</v>
      </c>
      <c r="F23" s="56" t="s">
        <v>412</v>
      </c>
      <c r="G23" s="97" t="s">
        <v>367</v>
      </c>
      <c r="H23" s="98"/>
      <c r="I23" s="98"/>
      <c r="J23" s="99" t="s">
        <v>245</v>
      </c>
      <c r="K23" s="99" t="s">
        <v>246</v>
      </c>
      <c r="L23" s="99"/>
      <c r="M23" s="60" t="s">
        <v>219</v>
      </c>
      <c r="N23" s="60" t="s">
        <v>42</v>
      </c>
      <c r="O23" s="56" t="s">
        <v>45</v>
      </c>
      <c r="P23" s="42">
        <v>5732745883</v>
      </c>
      <c r="Q23" s="90">
        <v>445</v>
      </c>
      <c r="R23" s="90">
        <v>152</v>
      </c>
      <c r="S23" s="91">
        <v>771</v>
      </c>
      <c r="T23" s="62">
        <f t="shared" si="35"/>
        <v>510</v>
      </c>
      <c r="U23" s="63">
        <f t="shared" si="50"/>
        <v>456</v>
      </c>
      <c r="V23" s="63">
        <f t="shared" si="51"/>
        <v>501.6</v>
      </c>
      <c r="W23" s="232">
        <v>200</v>
      </c>
      <c r="X23" s="64">
        <f t="shared" si="52"/>
        <v>2200</v>
      </c>
      <c r="Y23" s="249">
        <f>FLOOR(X23,1000)</f>
        <v>2000</v>
      </c>
      <c r="Z23" s="63"/>
      <c r="AA23" s="63">
        <f>Y23</f>
        <v>2000</v>
      </c>
      <c r="AB23" s="63"/>
      <c r="AC23" s="63"/>
      <c r="AD23" s="63"/>
      <c r="AE23" s="63"/>
      <c r="AF23" s="63"/>
      <c r="AG23" s="42" t="s">
        <v>24</v>
      </c>
      <c r="AH23" s="5" t="s">
        <v>186</v>
      </c>
      <c r="AI23" s="63"/>
      <c r="AJ23" s="65">
        <f>ROUND(Ceny!$B$32*12,2)</f>
        <v>0</v>
      </c>
      <c r="AK23" s="63"/>
      <c r="AL23" s="63"/>
      <c r="AM23" s="63"/>
      <c r="AN23" s="63"/>
      <c r="AO23" s="63"/>
      <c r="AP23" s="63"/>
      <c r="AQ23" s="65">
        <f>ROUND($Y23*Ceny!$B$6/100,2)</f>
        <v>0</v>
      </c>
      <c r="AR23" s="63"/>
      <c r="AS23" s="63"/>
      <c r="AT23" s="63"/>
      <c r="AU23" s="63"/>
      <c r="AV23" s="63"/>
      <c r="AW23" s="65">
        <f t="shared" si="53"/>
        <v>0</v>
      </c>
      <c r="AX23" s="61" t="s">
        <v>187</v>
      </c>
      <c r="AY23" s="63"/>
      <c r="AZ23" s="65">
        <f>ROUND(Ceny!$B$41*AA23/100,2)</f>
        <v>88.02</v>
      </c>
      <c r="BA23" s="63"/>
      <c r="BB23" s="63"/>
      <c r="BC23" s="63"/>
      <c r="BD23" s="63"/>
      <c r="BE23" s="63"/>
      <c r="BF23" s="65">
        <f>ROUND(Ceny!$C$41*12,2)</f>
        <v>107.28</v>
      </c>
      <c r="BG23" s="63"/>
      <c r="BH23" s="63"/>
      <c r="BI23" s="63"/>
      <c r="BJ23" s="63"/>
      <c r="BK23" s="204">
        <f t="shared" si="54"/>
        <v>88.02</v>
      </c>
      <c r="BL23" s="204">
        <f t="shared" si="55"/>
        <v>107.28</v>
      </c>
      <c r="BM23" s="67">
        <f t="shared" si="56"/>
        <v>195.3</v>
      </c>
      <c r="BN23" s="23"/>
    </row>
    <row r="24" spans="1:66" ht="26.25" customHeight="1" x14ac:dyDescent="0.2">
      <c r="A24" s="11">
        <v>27</v>
      </c>
      <c r="B24" s="53">
        <v>17</v>
      </c>
      <c r="C24" s="54"/>
      <c r="D24" s="55">
        <v>8</v>
      </c>
      <c r="E24" s="200" t="s">
        <v>210</v>
      </c>
      <c r="F24" s="56" t="s">
        <v>413</v>
      </c>
      <c r="G24" s="97" t="s">
        <v>368</v>
      </c>
      <c r="H24" s="98"/>
      <c r="I24" s="98"/>
      <c r="J24" s="99" t="s">
        <v>245</v>
      </c>
      <c r="K24" s="99" t="s">
        <v>246</v>
      </c>
      <c r="L24" s="99"/>
      <c r="M24" s="60" t="s">
        <v>219</v>
      </c>
      <c r="N24" s="60" t="s">
        <v>42</v>
      </c>
      <c r="O24" s="56" t="s">
        <v>45</v>
      </c>
      <c r="P24" s="42">
        <v>5732745883</v>
      </c>
      <c r="Q24" s="90">
        <v>445</v>
      </c>
      <c r="R24" s="90">
        <v>152</v>
      </c>
      <c r="S24" s="91">
        <v>771</v>
      </c>
      <c r="T24" s="62">
        <f t="shared" si="35"/>
        <v>510</v>
      </c>
      <c r="U24" s="63">
        <f t="shared" ref="U24:U25" si="57">(Q24+R24+S24)/3</f>
        <v>456</v>
      </c>
      <c r="V24" s="63">
        <f t="shared" ref="V24:V25" si="58">U24*1.1</f>
        <v>501.6</v>
      </c>
      <c r="W24" s="232">
        <v>200</v>
      </c>
      <c r="X24" s="64">
        <f t="shared" ref="X24:X25" si="59">ROUND(W24*11,2)</f>
        <v>2200</v>
      </c>
      <c r="Y24" s="249">
        <f>FLOOR(X24,1000)</f>
        <v>2000</v>
      </c>
      <c r="Z24" s="63"/>
      <c r="AA24" s="63">
        <f>Y24</f>
        <v>2000</v>
      </c>
      <c r="AB24" s="63"/>
      <c r="AC24" s="63"/>
      <c r="AD24" s="63"/>
      <c r="AE24" s="63"/>
      <c r="AF24" s="63"/>
      <c r="AG24" s="42" t="s">
        <v>24</v>
      </c>
      <c r="AH24" s="5" t="s">
        <v>186</v>
      </c>
      <c r="AI24" s="63"/>
      <c r="AJ24" s="65">
        <f>ROUND(Ceny!$B$32*12,2)</f>
        <v>0</v>
      </c>
      <c r="AK24" s="63"/>
      <c r="AL24" s="63"/>
      <c r="AM24" s="63"/>
      <c r="AN24" s="63"/>
      <c r="AO24" s="63"/>
      <c r="AP24" s="63"/>
      <c r="AQ24" s="65">
        <f>ROUND($Y24*Ceny!$B$6/100,2)</f>
        <v>0</v>
      </c>
      <c r="AR24" s="63"/>
      <c r="AS24" s="63"/>
      <c r="AT24" s="63"/>
      <c r="AU24" s="63"/>
      <c r="AV24" s="63"/>
      <c r="AW24" s="65">
        <f t="shared" ref="AW24:AW25" si="60">ROUND(SUM(AP24:AV24),2)</f>
        <v>0</v>
      </c>
      <c r="AX24" s="61" t="s">
        <v>187</v>
      </c>
      <c r="AY24" s="63"/>
      <c r="AZ24" s="65">
        <f>ROUND(Ceny!$B$41*AA24/100,2)</f>
        <v>88.02</v>
      </c>
      <c r="BA24" s="63"/>
      <c r="BB24" s="63"/>
      <c r="BC24" s="63"/>
      <c r="BD24" s="63"/>
      <c r="BE24" s="63"/>
      <c r="BF24" s="65">
        <f>ROUND(Ceny!$C$41*12,2)</f>
        <v>107.28</v>
      </c>
      <c r="BG24" s="63"/>
      <c r="BH24" s="63"/>
      <c r="BI24" s="63"/>
      <c r="BJ24" s="63"/>
      <c r="BK24" s="204">
        <f t="shared" ref="BK24:BK25" si="61">ROUND(SUM(AY24:BD24),2)</f>
        <v>88.02</v>
      </c>
      <c r="BL24" s="204">
        <f t="shared" ref="BL24:BL25" si="62">ROUND(SUM(BE24:BJ24),2)</f>
        <v>107.28</v>
      </c>
      <c r="BM24" s="67">
        <f t="shared" ref="BM24:BM25" si="63">ROUND(SUM(AI24:AO24)+AW24+BK24+BL24,2)</f>
        <v>195.3</v>
      </c>
      <c r="BN24" s="23"/>
    </row>
    <row r="25" spans="1:66" s="211" customFormat="1" ht="25.5" customHeight="1" x14ac:dyDescent="0.2">
      <c r="A25" s="209">
        <v>30</v>
      </c>
      <c r="B25" s="53">
        <v>20</v>
      </c>
      <c r="C25" s="54"/>
      <c r="D25" s="55">
        <v>9</v>
      </c>
      <c r="E25" s="200" t="s">
        <v>210</v>
      </c>
      <c r="F25" s="56" t="s">
        <v>414</v>
      </c>
      <c r="G25" s="97" t="s">
        <v>369</v>
      </c>
      <c r="H25" s="101"/>
      <c r="I25" s="98"/>
      <c r="J25" s="59" t="s">
        <v>245</v>
      </c>
      <c r="K25" s="59" t="s">
        <v>246</v>
      </c>
      <c r="L25" s="99"/>
      <c r="M25" s="213" t="s">
        <v>219</v>
      </c>
      <c r="N25" s="213" t="s">
        <v>42</v>
      </c>
      <c r="O25" s="56" t="s">
        <v>45</v>
      </c>
      <c r="P25" s="42">
        <v>5732745883</v>
      </c>
      <c r="Q25" s="90"/>
      <c r="R25" s="90"/>
      <c r="S25" s="91"/>
      <c r="T25" s="62">
        <v>510</v>
      </c>
      <c r="U25" s="214">
        <f t="shared" si="57"/>
        <v>0</v>
      </c>
      <c r="V25" s="214">
        <f t="shared" si="58"/>
        <v>0</v>
      </c>
      <c r="W25" s="205">
        <v>200</v>
      </c>
      <c r="X25" s="64">
        <f t="shared" si="59"/>
        <v>2200</v>
      </c>
      <c r="Y25" s="249">
        <f>FLOOR(X25,1000)</f>
        <v>2000</v>
      </c>
      <c r="Z25" s="214"/>
      <c r="AA25" s="214">
        <f>Y25</f>
        <v>2000</v>
      </c>
      <c r="AB25" s="214"/>
      <c r="AC25" s="214"/>
      <c r="AD25" s="214"/>
      <c r="AE25" s="214"/>
      <c r="AF25" s="214"/>
      <c r="AG25" s="42" t="s">
        <v>24</v>
      </c>
      <c r="AH25" s="5" t="s">
        <v>186</v>
      </c>
      <c r="AI25" s="214"/>
      <c r="AJ25" s="65">
        <f>ROUND(Ceny!$B$32*12,2)</f>
        <v>0</v>
      </c>
      <c r="AK25" s="65"/>
      <c r="AL25" s="214"/>
      <c r="AM25" s="214"/>
      <c r="AN25" s="214"/>
      <c r="AO25" s="214"/>
      <c r="AP25" s="214"/>
      <c r="AQ25" s="65">
        <f>ROUND($Y25*Ceny!$B$6/100,2)</f>
        <v>0</v>
      </c>
      <c r="AR25" s="65"/>
      <c r="AS25" s="214"/>
      <c r="AT25" s="214"/>
      <c r="AU25" s="214"/>
      <c r="AV25" s="214"/>
      <c r="AW25" s="65">
        <f t="shared" si="60"/>
        <v>0</v>
      </c>
      <c r="AX25" s="61" t="s">
        <v>187</v>
      </c>
      <c r="AY25" s="214"/>
      <c r="AZ25" s="65">
        <f>ROUND(Ceny!$B$41*AA25/100,2)</f>
        <v>88.02</v>
      </c>
      <c r="BA25" s="66"/>
      <c r="BB25" s="214"/>
      <c r="BC25" s="214"/>
      <c r="BD25" s="214"/>
      <c r="BE25" s="214"/>
      <c r="BF25" s="65">
        <f>ROUND(Ceny!$C$41*12,2)</f>
        <v>107.28</v>
      </c>
      <c r="BG25" s="66"/>
      <c r="BH25" s="214"/>
      <c r="BI25" s="214"/>
      <c r="BJ25" s="214"/>
      <c r="BK25" s="204">
        <f t="shared" si="61"/>
        <v>88.02</v>
      </c>
      <c r="BL25" s="204">
        <f t="shared" si="62"/>
        <v>107.28</v>
      </c>
      <c r="BM25" s="67">
        <f t="shared" si="63"/>
        <v>195.3</v>
      </c>
      <c r="BN25" s="210"/>
    </row>
    <row r="26" spans="1:66" s="32" customFormat="1" ht="25.5" customHeight="1" x14ac:dyDescent="0.2">
      <c r="A26" s="11">
        <v>30</v>
      </c>
      <c r="B26" s="53">
        <v>20</v>
      </c>
      <c r="C26" s="54"/>
      <c r="D26" s="55">
        <v>10</v>
      </c>
      <c r="E26" s="201" t="s">
        <v>210</v>
      </c>
      <c r="F26" s="197" t="s">
        <v>397</v>
      </c>
      <c r="G26" s="97"/>
      <c r="H26" s="101"/>
      <c r="I26" s="98"/>
      <c r="J26" s="59" t="s">
        <v>245</v>
      </c>
      <c r="K26" s="59" t="s">
        <v>246</v>
      </c>
      <c r="L26" s="99"/>
      <c r="M26" s="60" t="s">
        <v>219</v>
      </c>
      <c r="N26" s="60" t="s">
        <v>42</v>
      </c>
      <c r="O26" s="56" t="s">
        <v>45</v>
      </c>
      <c r="P26" s="42">
        <v>5732745883</v>
      </c>
      <c r="Q26" s="90"/>
      <c r="R26" s="90"/>
      <c r="S26" s="91"/>
      <c r="T26" s="62">
        <v>510</v>
      </c>
      <c r="U26" s="63">
        <f t="shared" si="43"/>
        <v>0</v>
      </c>
      <c r="V26" s="63">
        <f t="shared" si="44"/>
        <v>0</v>
      </c>
      <c r="W26" s="205">
        <v>200</v>
      </c>
      <c r="X26" s="64">
        <f t="shared" si="45"/>
        <v>2200</v>
      </c>
      <c r="Y26" s="249">
        <f>FLOOR(X26,1000)</f>
        <v>2000</v>
      </c>
      <c r="Z26" s="63"/>
      <c r="AA26" s="63">
        <f>Y26</f>
        <v>2000</v>
      </c>
      <c r="AB26" s="63"/>
      <c r="AC26" s="63"/>
      <c r="AD26" s="63"/>
      <c r="AE26" s="63"/>
      <c r="AF26" s="63"/>
      <c r="AG26" s="42" t="s">
        <v>24</v>
      </c>
      <c r="AH26" s="5" t="s">
        <v>186</v>
      </c>
      <c r="AI26" s="63"/>
      <c r="AJ26" s="65">
        <f>ROUND(Ceny!$B$32*12,2)</f>
        <v>0</v>
      </c>
      <c r="AK26" s="65"/>
      <c r="AL26" s="63"/>
      <c r="AM26" s="63"/>
      <c r="AN26" s="63"/>
      <c r="AO26" s="63"/>
      <c r="AP26" s="63"/>
      <c r="AQ26" s="65">
        <f>ROUND($Y26*Ceny!$B$6/100,2)</f>
        <v>0</v>
      </c>
      <c r="AR26" s="65"/>
      <c r="AS26" s="63"/>
      <c r="AT26" s="63"/>
      <c r="AU26" s="63"/>
      <c r="AV26" s="63"/>
      <c r="AW26" s="65">
        <f t="shared" si="46"/>
        <v>0</v>
      </c>
      <c r="AX26" s="61" t="s">
        <v>187</v>
      </c>
      <c r="AY26" s="63"/>
      <c r="AZ26" s="65">
        <f>ROUND(Ceny!$B$41*AA26/100,2)</f>
        <v>88.02</v>
      </c>
      <c r="BA26" s="66"/>
      <c r="BB26" s="63"/>
      <c r="BC26" s="63"/>
      <c r="BD26" s="63"/>
      <c r="BE26" s="63"/>
      <c r="BF26" s="65">
        <f>ROUND(Ceny!$C$41*12,2)</f>
        <v>107.28</v>
      </c>
      <c r="BG26" s="66"/>
      <c r="BH26" s="63"/>
      <c r="BI26" s="63"/>
      <c r="BJ26" s="63"/>
      <c r="BK26" s="204">
        <f t="shared" si="47"/>
        <v>88.02</v>
      </c>
      <c r="BL26" s="204">
        <f t="shared" si="48"/>
        <v>107.28</v>
      </c>
      <c r="BM26" s="67">
        <f t="shared" si="49"/>
        <v>195.3</v>
      </c>
      <c r="BN26" s="23"/>
    </row>
    <row r="27" spans="1:66" s="23" customFormat="1" ht="21" customHeight="1" x14ac:dyDescent="0.2">
      <c r="A27" s="11">
        <v>35</v>
      </c>
      <c r="B27" s="78"/>
      <c r="C27" s="79">
        <v>6</v>
      </c>
      <c r="D27" s="80"/>
      <c r="E27" s="81" t="s">
        <v>47</v>
      </c>
      <c r="F27" s="81"/>
      <c r="G27" s="82"/>
      <c r="H27" s="83" t="s">
        <v>466</v>
      </c>
      <c r="I27" s="83" t="s">
        <v>402</v>
      </c>
      <c r="J27" s="84"/>
      <c r="K27" s="84"/>
      <c r="L27" s="85"/>
      <c r="M27" s="86"/>
      <c r="N27" s="86"/>
      <c r="O27" s="86"/>
      <c r="P27" s="86"/>
      <c r="Q27" s="87">
        <f t="shared" ref="Q27:AF27" si="64">SUM(Q28)</f>
        <v>1109</v>
      </c>
      <c r="R27" s="87">
        <f t="shared" si="64"/>
        <v>1128</v>
      </c>
      <c r="S27" s="87">
        <f t="shared" si="64"/>
        <v>1189</v>
      </c>
      <c r="T27" s="87">
        <f t="shared" si="64"/>
        <v>1260</v>
      </c>
      <c r="U27" s="87">
        <f t="shared" si="64"/>
        <v>1142</v>
      </c>
      <c r="V27" s="87">
        <f t="shared" si="64"/>
        <v>1256.2</v>
      </c>
      <c r="W27" s="87">
        <f t="shared" si="64"/>
        <v>1450</v>
      </c>
      <c r="X27" s="88">
        <f t="shared" si="64"/>
        <v>15950</v>
      </c>
      <c r="Y27" s="87">
        <f t="shared" si="64"/>
        <v>16000</v>
      </c>
      <c r="Z27" s="87">
        <f t="shared" si="64"/>
        <v>0</v>
      </c>
      <c r="AA27" s="87">
        <f t="shared" si="64"/>
        <v>0</v>
      </c>
      <c r="AB27" s="87">
        <f t="shared" si="64"/>
        <v>16000</v>
      </c>
      <c r="AC27" s="87">
        <f t="shared" si="64"/>
        <v>0</v>
      </c>
      <c r="AD27" s="87">
        <f t="shared" si="64"/>
        <v>0</v>
      </c>
      <c r="AE27" s="87">
        <f t="shared" si="64"/>
        <v>0</v>
      </c>
      <c r="AF27" s="87">
        <f t="shared" si="64"/>
        <v>0</v>
      </c>
      <c r="AG27" s="89"/>
      <c r="AH27" s="89"/>
      <c r="AI27" s="89">
        <f t="shared" ref="AI27:AW27" si="65">SUM(AI28)</f>
        <v>0</v>
      </c>
      <c r="AJ27" s="89">
        <f t="shared" si="65"/>
        <v>0</v>
      </c>
      <c r="AK27" s="89">
        <f t="shared" si="65"/>
        <v>0</v>
      </c>
      <c r="AL27" s="89">
        <f t="shared" si="65"/>
        <v>0</v>
      </c>
      <c r="AM27" s="89">
        <f t="shared" si="65"/>
        <v>0</v>
      </c>
      <c r="AN27" s="89">
        <f t="shared" si="65"/>
        <v>0</v>
      </c>
      <c r="AO27" s="89">
        <f t="shared" si="65"/>
        <v>0</v>
      </c>
      <c r="AP27" s="89">
        <f t="shared" si="65"/>
        <v>0</v>
      </c>
      <c r="AQ27" s="89">
        <f t="shared" si="65"/>
        <v>0</v>
      </c>
      <c r="AR27" s="89">
        <f t="shared" si="65"/>
        <v>0</v>
      </c>
      <c r="AS27" s="89">
        <f t="shared" si="65"/>
        <v>0</v>
      </c>
      <c r="AT27" s="89">
        <f t="shared" si="65"/>
        <v>0</v>
      </c>
      <c r="AU27" s="89">
        <f t="shared" si="65"/>
        <v>0</v>
      </c>
      <c r="AV27" s="89">
        <f t="shared" si="65"/>
        <v>0</v>
      </c>
      <c r="AW27" s="89">
        <f t="shared" si="65"/>
        <v>0</v>
      </c>
      <c r="AX27" s="89"/>
      <c r="AY27" s="89">
        <f t="shared" ref="AY27:BM27" si="66">SUM(AY28)</f>
        <v>0</v>
      </c>
      <c r="AZ27" s="89">
        <f t="shared" si="66"/>
        <v>0</v>
      </c>
      <c r="BA27" s="89">
        <f t="shared" si="66"/>
        <v>633.6</v>
      </c>
      <c r="BB27" s="89">
        <f t="shared" si="66"/>
        <v>0</v>
      </c>
      <c r="BC27" s="89">
        <f t="shared" si="66"/>
        <v>0</v>
      </c>
      <c r="BD27" s="89">
        <f t="shared" si="66"/>
        <v>0</v>
      </c>
      <c r="BE27" s="89">
        <f t="shared" si="66"/>
        <v>0</v>
      </c>
      <c r="BF27" s="89">
        <f t="shared" si="66"/>
        <v>0</v>
      </c>
      <c r="BG27" s="89">
        <f t="shared" si="66"/>
        <v>281.04000000000002</v>
      </c>
      <c r="BH27" s="89">
        <f t="shared" si="66"/>
        <v>0</v>
      </c>
      <c r="BI27" s="89">
        <f t="shared" si="66"/>
        <v>0</v>
      </c>
      <c r="BJ27" s="89">
        <f t="shared" si="66"/>
        <v>0</v>
      </c>
      <c r="BK27" s="89">
        <f t="shared" si="66"/>
        <v>633.6</v>
      </c>
      <c r="BL27" s="89">
        <f t="shared" si="66"/>
        <v>281.04000000000002</v>
      </c>
      <c r="BM27" s="89">
        <f t="shared" si="66"/>
        <v>914.64</v>
      </c>
    </row>
    <row r="28" spans="1:66" s="23" customFormat="1" ht="21" customHeight="1" x14ac:dyDescent="0.2">
      <c r="A28" s="11">
        <v>36</v>
      </c>
      <c r="B28" s="53">
        <v>24</v>
      </c>
      <c r="C28" s="54"/>
      <c r="D28" s="55">
        <v>1</v>
      </c>
      <c r="E28" s="60" t="s">
        <v>47</v>
      </c>
      <c r="F28" s="56" t="s">
        <v>415</v>
      </c>
      <c r="G28" s="57" t="s">
        <v>274</v>
      </c>
      <c r="H28" s="58"/>
      <c r="I28" s="58"/>
      <c r="J28" s="59" t="s">
        <v>249</v>
      </c>
      <c r="K28" s="59" t="s">
        <v>241</v>
      </c>
      <c r="L28" s="59"/>
      <c r="M28" s="60" t="s">
        <v>219</v>
      </c>
      <c r="N28" s="60" t="s">
        <v>47</v>
      </c>
      <c r="O28" s="56" t="s">
        <v>415</v>
      </c>
      <c r="P28" s="42">
        <v>5732745883</v>
      </c>
      <c r="Q28" s="90">
        <v>1109</v>
      </c>
      <c r="R28" s="90">
        <v>1128</v>
      </c>
      <c r="S28" s="91">
        <v>1189</v>
      </c>
      <c r="T28" s="62">
        <f>CEILING(V28,10)</f>
        <v>1260</v>
      </c>
      <c r="U28" s="63">
        <f>(Q28+R28+S28)/3</f>
        <v>1142</v>
      </c>
      <c r="V28" s="63">
        <f>U28*1.1</f>
        <v>1256.2</v>
      </c>
      <c r="W28" s="205">
        <v>1450</v>
      </c>
      <c r="X28" s="64">
        <f>ROUND(W28*11,2)</f>
        <v>15950</v>
      </c>
      <c r="Y28" s="249">
        <f>CEILING(X28,1000)</f>
        <v>16000</v>
      </c>
      <c r="Z28" s="63"/>
      <c r="AA28" s="63"/>
      <c r="AB28" s="63">
        <f>$Y28</f>
        <v>16000</v>
      </c>
      <c r="AC28" s="63"/>
      <c r="AD28" s="63"/>
      <c r="AE28" s="63"/>
      <c r="AF28" s="63"/>
      <c r="AG28" s="42" t="s">
        <v>24</v>
      </c>
      <c r="AH28" s="5" t="s">
        <v>186</v>
      </c>
      <c r="AI28" s="63"/>
      <c r="AJ28" s="65"/>
      <c r="AK28" s="65">
        <f>ROUND(Ceny!$B$33*12,2)</f>
        <v>0</v>
      </c>
      <c r="AL28" s="63"/>
      <c r="AM28" s="63"/>
      <c r="AN28" s="63"/>
      <c r="AO28" s="63"/>
      <c r="AP28" s="63"/>
      <c r="AQ28" s="65"/>
      <c r="AR28" s="65">
        <f>ROUND($Y28*Ceny!$B$7/100,2)</f>
        <v>0</v>
      </c>
      <c r="AS28" s="63"/>
      <c r="AT28" s="63"/>
      <c r="AU28" s="63"/>
      <c r="AV28" s="63"/>
      <c r="AW28" s="65">
        <f>ROUND(SUM(AP28:AV28),2)</f>
        <v>0</v>
      </c>
      <c r="AX28" s="61" t="s">
        <v>187</v>
      </c>
      <c r="AY28" s="63"/>
      <c r="AZ28" s="65"/>
      <c r="BA28" s="66">
        <f>ROUND(Ceny!$B$42*AB28/100,2)</f>
        <v>633.6</v>
      </c>
      <c r="BB28" s="63"/>
      <c r="BC28" s="63"/>
      <c r="BD28" s="63"/>
      <c r="BE28" s="63"/>
      <c r="BF28" s="65"/>
      <c r="BG28" s="66">
        <f>ROUND(Ceny!$C$42*12,2)</f>
        <v>281.04000000000002</v>
      </c>
      <c r="BH28" s="63"/>
      <c r="BI28" s="63"/>
      <c r="BJ28" s="63"/>
      <c r="BK28" s="65">
        <f>ROUND(SUM(AY28:BD28),2)</f>
        <v>633.6</v>
      </c>
      <c r="BL28" s="65">
        <f>ROUND(SUM(BE28:BJ28),2)</f>
        <v>281.04000000000002</v>
      </c>
      <c r="BM28" s="67">
        <f>ROUND(SUM(AI28:AO28)+AW28+BK28+BL28,2)</f>
        <v>914.64</v>
      </c>
    </row>
    <row r="29" spans="1:66" s="23" customFormat="1" ht="21" customHeight="1" x14ac:dyDescent="0.2">
      <c r="A29" s="11">
        <v>37</v>
      </c>
      <c r="B29" s="78"/>
      <c r="C29" s="79">
        <v>7</v>
      </c>
      <c r="D29" s="80"/>
      <c r="E29" s="81" t="s">
        <v>385</v>
      </c>
      <c r="F29" s="81"/>
      <c r="G29" s="82"/>
      <c r="H29" s="83" t="s">
        <v>467</v>
      </c>
      <c r="I29" s="83" t="s">
        <v>402</v>
      </c>
      <c r="J29" s="84"/>
      <c r="K29" s="84"/>
      <c r="L29" s="85"/>
      <c r="M29" s="86"/>
      <c r="N29" s="86"/>
      <c r="O29" s="86"/>
      <c r="P29" s="86"/>
      <c r="Q29" s="87">
        <f t="shared" ref="Q29:AF29" si="67">SUM(Q30)</f>
        <v>1823</v>
      </c>
      <c r="R29" s="87">
        <f t="shared" si="67"/>
        <v>1469</v>
      </c>
      <c r="S29" s="87">
        <f t="shared" si="67"/>
        <v>1475</v>
      </c>
      <c r="T29" s="87">
        <f t="shared" si="67"/>
        <v>1750</v>
      </c>
      <c r="U29" s="87">
        <f t="shared" si="67"/>
        <v>1589</v>
      </c>
      <c r="V29" s="87">
        <f t="shared" si="67"/>
        <v>1747.9</v>
      </c>
      <c r="W29" s="87">
        <f t="shared" si="67"/>
        <v>2300</v>
      </c>
      <c r="X29" s="88">
        <f t="shared" si="67"/>
        <v>25300</v>
      </c>
      <c r="Y29" s="87">
        <f t="shared" si="67"/>
        <v>25000</v>
      </c>
      <c r="Z29" s="87">
        <f t="shared" si="67"/>
        <v>0</v>
      </c>
      <c r="AA29" s="87">
        <f t="shared" si="67"/>
        <v>0</v>
      </c>
      <c r="AB29" s="87">
        <f t="shared" si="67"/>
        <v>25000</v>
      </c>
      <c r="AC29" s="87">
        <f t="shared" si="67"/>
        <v>0</v>
      </c>
      <c r="AD29" s="87">
        <f t="shared" si="67"/>
        <v>0</v>
      </c>
      <c r="AE29" s="87">
        <f t="shared" si="67"/>
        <v>0</v>
      </c>
      <c r="AF29" s="87">
        <f t="shared" si="67"/>
        <v>0</v>
      </c>
      <c r="AG29" s="89"/>
      <c r="AH29" s="89"/>
      <c r="AI29" s="89">
        <f t="shared" ref="AI29:AW29" si="68">SUM(AI30)</f>
        <v>0</v>
      </c>
      <c r="AJ29" s="89">
        <f t="shared" si="68"/>
        <v>0</v>
      </c>
      <c r="AK29" s="89">
        <f t="shared" si="68"/>
        <v>0</v>
      </c>
      <c r="AL29" s="89">
        <f t="shared" si="68"/>
        <v>0</v>
      </c>
      <c r="AM29" s="89">
        <f t="shared" si="68"/>
        <v>0</v>
      </c>
      <c r="AN29" s="89">
        <f t="shared" si="68"/>
        <v>0</v>
      </c>
      <c r="AO29" s="89">
        <f t="shared" si="68"/>
        <v>0</v>
      </c>
      <c r="AP29" s="89">
        <f t="shared" si="68"/>
        <v>0</v>
      </c>
      <c r="AQ29" s="89">
        <f t="shared" si="68"/>
        <v>0</v>
      </c>
      <c r="AR29" s="89">
        <f t="shared" si="68"/>
        <v>0</v>
      </c>
      <c r="AS29" s="89">
        <f t="shared" si="68"/>
        <v>0</v>
      </c>
      <c r="AT29" s="89">
        <f t="shared" si="68"/>
        <v>0</v>
      </c>
      <c r="AU29" s="89">
        <f t="shared" si="68"/>
        <v>0</v>
      </c>
      <c r="AV29" s="89">
        <f t="shared" si="68"/>
        <v>0</v>
      </c>
      <c r="AW29" s="89">
        <f t="shared" si="68"/>
        <v>0</v>
      </c>
      <c r="AX29" s="89"/>
      <c r="AY29" s="89">
        <f t="shared" ref="AY29:BM29" si="69">SUM(AY30)</f>
        <v>0</v>
      </c>
      <c r="AZ29" s="89">
        <f t="shared" si="69"/>
        <v>0</v>
      </c>
      <c r="BA29" s="89">
        <f t="shared" si="69"/>
        <v>990</v>
      </c>
      <c r="BB29" s="89">
        <f t="shared" si="69"/>
        <v>0</v>
      </c>
      <c r="BC29" s="89">
        <f t="shared" si="69"/>
        <v>0</v>
      </c>
      <c r="BD29" s="89">
        <f t="shared" si="69"/>
        <v>0</v>
      </c>
      <c r="BE29" s="89">
        <f t="shared" si="69"/>
        <v>0</v>
      </c>
      <c r="BF29" s="89">
        <f t="shared" si="69"/>
        <v>0</v>
      </c>
      <c r="BG29" s="89">
        <f t="shared" si="69"/>
        <v>281.04000000000002</v>
      </c>
      <c r="BH29" s="89">
        <f t="shared" si="69"/>
        <v>0</v>
      </c>
      <c r="BI29" s="89">
        <f t="shared" si="69"/>
        <v>0</v>
      </c>
      <c r="BJ29" s="89">
        <f t="shared" si="69"/>
        <v>0</v>
      </c>
      <c r="BK29" s="89">
        <f t="shared" si="69"/>
        <v>990</v>
      </c>
      <c r="BL29" s="89">
        <f t="shared" si="69"/>
        <v>281.04000000000002</v>
      </c>
      <c r="BM29" s="89">
        <f t="shared" si="69"/>
        <v>1271.04</v>
      </c>
    </row>
    <row r="30" spans="1:66" s="23" customFormat="1" ht="21" customHeight="1" x14ac:dyDescent="0.2">
      <c r="A30" s="11">
        <v>38</v>
      </c>
      <c r="B30" s="53">
        <v>25</v>
      </c>
      <c r="C30" s="54"/>
      <c r="D30" s="55">
        <v>1</v>
      </c>
      <c r="E30" s="60" t="s">
        <v>385</v>
      </c>
      <c r="F30" s="56" t="s">
        <v>416</v>
      </c>
      <c r="G30" s="57" t="s">
        <v>275</v>
      </c>
      <c r="H30" s="58"/>
      <c r="I30" s="58"/>
      <c r="J30" s="59" t="s">
        <v>249</v>
      </c>
      <c r="K30" s="59" t="s">
        <v>241</v>
      </c>
      <c r="L30" s="59"/>
      <c r="M30" s="60" t="s">
        <v>219</v>
      </c>
      <c r="N30" s="60" t="s">
        <v>48</v>
      </c>
      <c r="O30" s="56" t="s">
        <v>416</v>
      </c>
      <c r="P30" s="42">
        <v>5732745883</v>
      </c>
      <c r="Q30" s="90">
        <v>1823</v>
      </c>
      <c r="R30" s="90">
        <v>1469</v>
      </c>
      <c r="S30" s="91">
        <v>1475</v>
      </c>
      <c r="T30" s="62">
        <f>CEILING(V30,10)</f>
        <v>1750</v>
      </c>
      <c r="U30" s="63">
        <f>(Q30+R30+S30)/3</f>
        <v>1589</v>
      </c>
      <c r="V30" s="63">
        <f>U30*1.1</f>
        <v>1747.9</v>
      </c>
      <c r="W30" s="205">
        <v>2300</v>
      </c>
      <c r="X30" s="64">
        <f>ROUND(W30*11,2)</f>
        <v>25300</v>
      </c>
      <c r="Y30" s="249">
        <f>FLOOR(X30,1000)</f>
        <v>25000</v>
      </c>
      <c r="Z30" s="63"/>
      <c r="AA30" s="63"/>
      <c r="AB30" s="63">
        <f>$Y30</f>
        <v>25000</v>
      </c>
      <c r="AC30" s="63"/>
      <c r="AD30" s="63"/>
      <c r="AE30" s="63"/>
      <c r="AF30" s="63"/>
      <c r="AG30" s="42" t="s">
        <v>24</v>
      </c>
      <c r="AH30" s="5" t="s">
        <v>186</v>
      </c>
      <c r="AI30" s="63"/>
      <c r="AJ30" s="63"/>
      <c r="AK30" s="65">
        <f>ROUND(Ceny!$B$33*12,2)</f>
        <v>0</v>
      </c>
      <c r="AL30" s="63"/>
      <c r="AM30" s="63"/>
      <c r="AN30" s="63"/>
      <c r="AO30" s="63"/>
      <c r="AP30" s="63"/>
      <c r="AQ30" s="63"/>
      <c r="AR30" s="65">
        <f>ROUND($Y30*Ceny!$B$7/100,2)</f>
        <v>0</v>
      </c>
      <c r="AS30" s="63"/>
      <c r="AT30" s="63"/>
      <c r="AU30" s="63"/>
      <c r="AV30" s="63"/>
      <c r="AW30" s="65">
        <f>ROUND(SUM(AP30:AV30),2)</f>
        <v>0</v>
      </c>
      <c r="AX30" s="61" t="s">
        <v>187</v>
      </c>
      <c r="AY30" s="63"/>
      <c r="AZ30" s="63"/>
      <c r="BA30" s="66">
        <f>ROUND(Ceny!$B$42*AB30/100,2)</f>
        <v>990</v>
      </c>
      <c r="BB30" s="63"/>
      <c r="BC30" s="63"/>
      <c r="BD30" s="63"/>
      <c r="BE30" s="63"/>
      <c r="BF30" s="63"/>
      <c r="BG30" s="66">
        <f>ROUND(Ceny!$C$42*12,2)</f>
        <v>281.04000000000002</v>
      </c>
      <c r="BH30" s="63"/>
      <c r="BI30" s="63"/>
      <c r="BJ30" s="63"/>
      <c r="BK30" s="65">
        <f>ROUND(SUM(AY30:BD30),2)</f>
        <v>990</v>
      </c>
      <c r="BL30" s="65">
        <f>ROUND(SUM(BE30:BJ30),2)</f>
        <v>281.04000000000002</v>
      </c>
      <c r="BM30" s="67">
        <f>ROUND(SUM(AI30:AO30)+AW30+BK30+BL30,2)</f>
        <v>1271.04</v>
      </c>
    </row>
    <row r="31" spans="1:66" s="23" customFormat="1" ht="21" customHeight="1" x14ac:dyDescent="0.2">
      <c r="A31" s="11">
        <v>39</v>
      </c>
      <c r="B31" s="78"/>
      <c r="C31" s="79">
        <v>8</v>
      </c>
      <c r="D31" s="80"/>
      <c r="E31" s="81" t="s">
        <v>49</v>
      </c>
      <c r="F31" s="81"/>
      <c r="G31" s="82"/>
      <c r="H31" s="83" t="s">
        <v>468</v>
      </c>
      <c r="I31" s="83" t="s">
        <v>402</v>
      </c>
      <c r="J31" s="84"/>
      <c r="K31" s="84"/>
      <c r="L31" s="85"/>
      <c r="M31" s="86"/>
      <c r="N31" s="86"/>
      <c r="O31" s="86"/>
      <c r="P31" s="86"/>
      <c r="Q31" s="87">
        <f t="shared" ref="Q31:AF31" si="70">SUM(Q32)</f>
        <v>1823</v>
      </c>
      <c r="R31" s="87">
        <f t="shared" si="70"/>
        <v>1469</v>
      </c>
      <c r="S31" s="87">
        <f t="shared" si="70"/>
        <v>1475</v>
      </c>
      <c r="T31" s="87">
        <f t="shared" si="70"/>
        <v>1750</v>
      </c>
      <c r="U31" s="87">
        <f t="shared" si="70"/>
        <v>1589</v>
      </c>
      <c r="V31" s="87">
        <f t="shared" si="70"/>
        <v>1747.9</v>
      </c>
      <c r="W31" s="87">
        <f t="shared" si="70"/>
        <v>1450</v>
      </c>
      <c r="X31" s="88">
        <f t="shared" si="70"/>
        <v>15950</v>
      </c>
      <c r="Y31" s="87">
        <f t="shared" si="70"/>
        <v>16000</v>
      </c>
      <c r="Z31" s="87">
        <f t="shared" si="70"/>
        <v>0</v>
      </c>
      <c r="AA31" s="87">
        <f t="shared" si="70"/>
        <v>0</v>
      </c>
      <c r="AB31" s="87">
        <f t="shared" si="70"/>
        <v>16000</v>
      </c>
      <c r="AC31" s="87">
        <f t="shared" si="70"/>
        <v>0</v>
      </c>
      <c r="AD31" s="87">
        <f t="shared" si="70"/>
        <v>0</v>
      </c>
      <c r="AE31" s="87">
        <f t="shared" si="70"/>
        <v>0</v>
      </c>
      <c r="AF31" s="87">
        <f t="shared" si="70"/>
        <v>0</v>
      </c>
      <c r="AG31" s="89"/>
      <c r="AH31" s="89"/>
      <c r="AI31" s="89">
        <f t="shared" ref="AI31:AW31" si="71">SUM(AI32)</f>
        <v>0</v>
      </c>
      <c r="AJ31" s="89">
        <f t="shared" si="71"/>
        <v>0</v>
      </c>
      <c r="AK31" s="89">
        <f t="shared" si="71"/>
        <v>0</v>
      </c>
      <c r="AL31" s="89">
        <f t="shared" si="71"/>
        <v>0</v>
      </c>
      <c r="AM31" s="89">
        <f t="shared" si="71"/>
        <v>0</v>
      </c>
      <c r="AN31" s="89">
        <f t="shared" si="71"/>
        <v>0</v>
      </c>
      <c r="AO31" s="89">
        <f t="shared" si="71"/>
        <v>0</v>
      </c>
      <c r="AP31" s="89">
        <f t="shared" si="71"/>
        <v>0</v>
      </c>
      <c r="AQ31" s="89">
        <f t="shared" si="71"/>
        <v>0</v>
      </c>
      <c r="AR31" s="89">
        <f t="shared" si="71"/>
        <v>0</v>
      </c>
      <c r="AS31" s="89">
        <f t="shared" si="71"/>
        <v>0</v>
      </c>
      <c r="AT31" s="89">
        <f t="shared" si="71"/>
        <v>0</v>
      </c>
      <c r="AU31" s="89">
        <f t="shared" si="71"/>
        <v>0</v>
      </c>
      <c r="AV31" s="89">
        <f t="shared" si="71"/>
        <v>0</v>
      </c>
      <c r="AW31" s="89">
        <f t="shared" si="71"/>
        <v>0</v>
      </c>
      <c r="AX31" s="89"/>
      <c r="AY31" s="89">
        <f t="shared" ref="AY31:BM31" si="72">SUM(AY32)</f>
        <v>0</v>
      </c>
      <c r="AZ31" s="89">
        <f t="shared" si="72"/>
        <v>0</v>
      </c>
      <c r="BA31" s="89">
        <f t="shared" si="72"/>
        <v>633.6</v>
      </c>
      <c r="BB31" s="89">
        <f t="shared" si="72"/>
        <v>0</v>
      </c>
      <c r="BC31" s="89">
        <f t="shared" si="72"/>
        <v>0</v>
      </c>
      <c r="BD31" s="89">
        <f t="shared" si="72"/>
        <v>0</v>
      </c>
      <c r="BE31" s="89">
        <f t="shared" si="72"/>
        <v>0</v>
      </c>
      <c r="BF31" s="89">
        <f t="shared" si="72"/>
        <v>0</v>
      </c>
      <c r="BG31" s="89">
        <f t="shared" si="72"/>
        <v>281.04000000000002</v>
      </c>
      <c r="BH31" s="89">
        <f t="shared" si="72"/>
        <v>0</v>
      </c>
      <c r="BI31" s="89">
        <f t="shared" si="72"/>
        <v>0</v>
      </c>
      <c r="BJ31" s="89">
        <f t="shared" si="72"/>
        <v>0</v>
      </c>
      <c r="BK31" s="89">
        <f t="shared" si="72"/>
        <v>633.6</v>
      </c>
      <c r="BL31" s="89">
        <f t="shared" si="72"/>
        <v>281.04000000000002</v>
      </c>
      <c r="BM31" s="89">
        <f t="shared" si="72"/>
        <v>914.64</v>
      </c>
    </row>
    <row r="32" spans="1:66" s="23" customFormat="1" ht="26.25" customHeight="1" x14ac:dyDescent="0.2">
      <c r="A32" s="11">
        <v>38</v>
      </c>
      <c r="B32" s="53">
        <v>25</v>
      </c>
      <c r="C32" s="54"/>
      <c r="D32" s="55">
        <v>1</v>
      </c>
      <c r="E32" s="60" t="s">
        <v>49</v>
      </c>
      <c r="F32" s="56" t="s">
        <v>417</v>
      </c>
      <c r="G32" s="57" t="s">
        <v>331</v>
      </c>
      <c r="H32" s="58"/>
      <c r="I32" s="58"/>
      <c r="J32" s="59" t="s">
        <v>249</v>
      </c>
      <c r="K32" s="59" t="s">
        <v>241</v>
      </c>
      <c r="L32" s="59"/>
      <c r="M32" s="60" t="s">
        <v>219</v>
      </c>
      <c r="N32" s="60" t="s">
        <v>49</v>
      </c>
      <c r="O32" s="56" t="s">
        <v>417</v>
      </c>
      <c r="P32" s="42">
        <v>5732745883</v>
      </c>
      <c r="Q32" s="90">
        <v>1823</v>
      </c>
      <c r="R32" s="90">
        <v>1469</v>
      </c>
      <c r="S32" s="91">
        <v>1475</v>
      </c>
      <c r="T32" s="224">
        <f>CEILING(V32,10)</f>
        <v>1750</v>
      </c>
      <c r="U32" s="63">
        <f>(Q32+R32+S32)/3</f>
        <v>1589</v>
      </c>
      <c r="V32" s="63">
        <f>U32*1.1</f>
        <v>1747.9</v>
      </c>
      <c r="W32" s="205">
        <v>1450</v>
      </c>
      <c r="X32" s="64">
        <f>ROUND(W32*11,2)</f>
        <v>15950</v>
      </c>
      <c r="Y32" s="249">
        <f>CEILING(X32,1000)</f>
        <v>16000</v>
      </c>
      <c r="Z32" s="63"/>
      <c r="AA32" s="63"/>
      <c r="AB32" s="63">
        <f>$Y32</f>
        <v>16000</v>
      </c>
      <c r="AC32" s="63"/>
      <c r="AD32" s="63"/>
      <c r="AE32" s="63"/>
      <c r="AF32" s="63"/>
      <c r="AG32" s="42" t="s">
        <v>24</v>
      </c>
      <c r="AH32" s="5" t="s">
        <v>186</v>
      </c>
      <c r="AI32" s="63"/>
      <c r="AJ32" s="65"/>
      <c r="AK32" s="65">
        <f>ROUND(Ceny!$B$33*12,2)</f>
        <v>0</v>
      </c>
      <c r="AL32" s="63"/>
      <c r="AM32" s="63"/>
      <c r="AN32" s="63"/>
      <c r="AO32" s="63"/>
      <c r="AP32" s="63"/>
      <c r="AQ32" s="65"/>
      <c r="AR32" s="65">
        <f>ROUND($Y32*Ceny!$B$7/100,2)</f>
        <v>0</v>
      </c>
      <c r="AS32" s="63"/>
      <c r="AT32" s="63"/>
      <c r="AU32" s="63"/>
      <c r="AV32" s="63"/>
      <c r="AW32" s="65">
        <f>ROUND(SUM(AP32:AV32),2)</f>
        <v>0</v>
      </c>
      <c r="AX32" s="61" t="s">
        <v>187</v>
      </c>
      <c r="AY32" s="63"/>
      <c r="AZ32" s="65"/>
      <c r="BA32" s="66">
        <f>ROUND(Ceny!$B$42*AB32/100,2)</f>
        <v>633.6</v>
      </c>
      <c r="BB32" s="63"/>
      <c r="BC32" s="63"/>
      <c r="BD32" s="63"/>
      <c r="BE32" s="63"/>
      <c r="BF32" s="65"/>
      <c r="BG32" s="66">
        <f>ROUND(Ceny!$C$42*12,2)</f>
        <v>281.04000000000002</v>
      </c>
      <c r="BH32" s="63"/>
      <c r="BI32" s="63"/>
      <c r="BJ32" s="63"/>
      <c r="BK32" s="65">
        <f>ROUND(SUM(AY32:BD32),2)</f>
        <v>633.6</v>
      </c>
      <c r="BL32" s="65">
        <f>ROUND(SUM(BE32:BJ32),2)</f>
        <v>281.04000000000002</v>
      </c>
      <c r="BM32" s="67">
        <f>ROUND(SUM(AI32:AO32)+AW32+BK32+BL32,2)</f>
        <v>914.64</v>
      </c>
    </row>
    <row r="33" spans="1:65" s="23" customFormat="1" ht="21" customHeight="1" x14ac:dyDescent="0.2">
      <c r="A33" s="11">
        <v>41</v>
      </c>
      <c r="B33" s="78"/>
      <c r="C33" s="79">
        <v>9</v>
      </c>
      <c r="D33" s="80"/>
      <c r="E33" s="81" t="s">
        <v>51</v>
      </c>
      <c r="F33" s="81"/>
      <c r="G33" s="82"/>
      <c r="H33" s="83" t="s">
        <v>469</v>
      </c>
      <c r="I33" s="83" t="s">
        <v>402</v>
      </c>
      <c r="J33" s="84"/>
      <c r="K33" s="84"/>
      <c r="L33" s="85"/>
      <c r="M33" s="86"/>
      <c r="N33" s="86"/>
      <c r="O33" s="86"/>
      <c r="P33" s="86"/>
      <c r="Q33" s="87">
        <f t="shared" ref="Q33:AF33" si="73">SUM(Q34)</f>
        <v>2884</v>
      </c>
      <c r="R33" s="87">
        <f t="shared" si="73"/>
        <v>2506</v>
      </c>
      <c r="S33" s="87">
        <f t="shared" si="73"/>
        <v>2396</v>
      </c>
      <c r="T33" s="87">
        <f t="shared" si="73"/>
        <v>2860</v>
      </c>
      <c r="U33" s="87">
        <f t="shared" si="73"/>
        <v>2595.3333333333335</v>
      </c>
      <c r="V33" s="87">
        <f t="shared" si="73"/>
        <v>2854.8666666666672</v>
      </c>
      <c r="W33" s="87">
        <f t="shared" si="73"/>
        <v>2000</v>
      </c>
      <c r="X33" s="88">
        <f t="shared" si="73"/>
        <v>22000</v>
      </c>
      <c r="Y33" s="87">
        <f t="shared" si="73"/>
        <v>22000</v>
      </c>
      <c r="Z33" s="87">
        <f t="shared" si="73"/>
        <v>0</v>
      </c>
      <c r="AA33" s="87">
        <f t="shared" si="73"/>
        <v>0</v>
      </c>
      <c r="AB33" s="87">
        <f t="shared" si="73"/>
        <v>0</v>
      </c>
      <c r="AC33" s="87">
        <f t="shared" si="73"/>
        <v>22000</v>
      </c>
      <c r="AD33" s="87">
        <f t="shared" si="73"/>
        <v>0</v>
      </c>
      <c r="AE33" s="87">
        <f t="shared" si="73"/>
        <v>0</v>
      </c>
      <c r="AF33" s="87">
        <f t="shared" si="73"/>
        <v>0</v>
      </c>
      <c r="AG33" s="89"/>
      <c r="AH33" s="89"/>
      <c r="AI33" s="89">
        <f t="shared" ref="AI33:AW33" si="74">SUM(AI34)</f>
        <v>0</v>
      </c>
      <c r="AJ33" s="89">
        <f t="shared" si="74"/>
        <v>0</v>
      </c>
      <c r="AK33" s="89">
        <f t="shared" si="74"/>
        <v>0</v>
      </c>
      <c r="AL33" s="89">
        <f t="shared" si="74"/>
        <v>0</v>
      </c>
      <c r="AM33" s="89">
        <f t="shared" si="74"/>
        <v>0</v>
      </c>
      <c r="AN33" s="89">
        <f t="shared" si="74"/>
        <v>0</v>
      </c>
      <c r="AO33" s="89">
        <f t="shared" si="74"/>
        <v>0</v>
      </c>
      <c r="AP33" s="89">
        <f t="shared" si="74"/>
        <v>0</v>
      </c>
      <c r="AQ33" s="89">
        <f t="shared" si="74"/>
        <v>0</v>
      </c>
      <c r="AR33" s="89">
        <f t="shared" si="74"/>
        <v>0</v>
      </c>
      <c r="AS33" s="89">
        <f t="shared" si="74"/>
        <v>0</v>
      </c>
      <c r="AT33" s="89">
        <f t="shared" si="74"/>
        <v>0</v>
      </c>
      <c r="AU33" s="89">
        <f t="shared" si="74"/>
        <v>0</v>
      </c>
      <c r="AV33" s="89">
        <f t="shared" si="74"/>
        <v>0</v>
      </c>
      <c r="AW33" s="89">
        <f t="shared" si="74"/>
        <v>0</v>
      </c>
      <c r="AX33" s="89"/>
      <c r="AY33" s="89">
        <f t="shared" ref="AY33:BM33" si="75">SUM(AY34)</f>
        <v>0</v>
      </c>
      <c r="AZ33" s="89">
        <f t="shared" si="75"/>
        <v>0</v>
      </c>
      <c r="BA33" s="89">
        <f t="shared" si="75"/>
        <v>871.2</v>
      </c>
      <c r="BB33" s="89">
        <f t="shared" si="75"/>
        <v>0</v>
      </c>
      <c r="BC33" s="89">
        <f t="shared" si="75"/>
        <v>0</v>
      </c>
      <c r="BD33" s="89">
        <f t="shared" si="75"/>
        <v>0</v>
      </c>
      <c r="BE33" s="89">
        <f t="shared" si="75"/>
        <v>0</v>
      </c>
      <c r="BF33" s="89">
        <f t="shared" si="75"/>
        <v>0</v>
      </c>
      <c r="BG33" s="89">
        <f t="shared" si="75"/>
        <v>281.04000000000002</v>
      </c>
      <c r="BH33" s="89">
        <f t="shared" si="75"/>
        <v>0</v>
      </c>
      <c r="BI33" s="89">
        <f t="shared" si="75"/>
        <v>0</v>
      </c>
      <c r="BJ33" s="89">
        <f t="shared" si="75"/>
        <v>0</v>
      </c>
      <c r="BK33" s="89">
        <f t="shared" si="75"/>
        <v>871.2</v>
      </c>
      <c r="BL33" s="89">
        <f t="shared" si="75"/>
        <v>281.04000000000002</v>
      </c>
      <c r="BM33" s="89">
        <f t="shared" si="75"/>
        <v>1152.24</v>
      </c>
    </row>
    <row r="34" spans="1:65" s="23" customFormat="1" ht="21" customHeight="1" x14ac:dyDescent="0.2">
      <c r="A34" s="11">
        <v>42</v>
      </c>
      <c r="B34" s="53">
        <v>27</v>
      </c>
      <c r="C34" s="54"/>
      <c r="D34" s="55">
        <v>1</v>
      </c>
      <c r="E34" s="60" t="s">
        <v>51</v>
      </c>
      <c r="F34" s="56" t="s">
        <v>52</v>
      </c>
      <c r="G34" s="57" t="s">
        <v>345</v>
      </c>
      <c r="H34" s="58"/>
      <c r="I34" s="58"/>
      <c r="J34" s="59" t="s">
        <v>22</v>
      </c>
      <c r="K34" s="59" t="s">
        <v>241</v>
      </c>
      <c r="L34" s="59"/>
      <c r="M34" s="60" t="s">
        <v>219</v>
      </c>
      <c r="N34" s="60" t="s">
        <v>51</v>
      </c>
      <c r="O34" s="56" t="s">
        <v>52</v>
      </c>
      <c r="P34" s="42">
        <v>5732745883</v>
      </c>
      <c r="Q34" s="90">
        <v>2884</v>
      </c>
      <c r="R34" s="90">
        <v>2506</v>
      </c>
      <c r="S34" s="91">
        <v>2396</v>
      </c>
      <c r="T34" s="62">
        <f>CEILING(V34,10)</f>
        <v>2860</v>
      </c>
      <c r="U34" s="63">
        <f>(Q34+R34+S34)/3</f>
        <v>2595.3333333333335</v>
      </c>
      <c r="V34" s="63">
        <f>U34*1.1</f>
        <v>2854.8666666666672</v>
      </c>
      <c r="W34" s="205">
        <v>2000</v>
      </c>
      <c r="X34" s="64">
        <f>ROUND(W34*11,2)</f>
        <v>22000</v>
      </c>
      <c r="Y34" s="249">
        <f>CEILING(X34,1000)</f>
        <v>22000</v>
      </c>
      <c r="Z34" s="63"/>
      <c r="AA34" s="63"/>
      <c r="AB34" s="63"/>
      <c r="AC34" s="63">
        <f>$Y34</f>
        <v>22000</v>
      </c>
      <c r="AD34" s="63"/>
      <c r="AE34" s="63"/>
      <c r="AF34" s="63"/>
      <c r="AG34" s="42" t="s">
        <v>24</v>
      </c>
      <c r="AH34" s="5" t="s">
        <v>186</v>
      </c>
      <c r="AI34" s="63"/>
      <c r="AJ34" s="63"/>
      <c r="AK34" s="63"/>
      <c r="AL34" s="65">
        <f>ROUND(Ceny!$B$34*12,2)</f>
        <v>0</v>
      </c>
      <c r="AM34" s="63"/>
      <c r="AN34" s="63"/>
      <c r="AO34" s="63"/>
      <c r="AP34" s="63"/>
      <c r="AQ34" s="63"/>
      <c r="AR34" s="63"/>
      <c r="AS34" s="65">
        <f>ROUND($Y34*Ceny!$B$8/100,2)</f>
        <v>0</v>
      </c>
      <c r="AT34" s="63"/>
      <c r="AU34" s="63"/>
      <c r="AV34" s="63"/>
      <c r="AW34" s="65">
        <f>ROUND(SUM(AP34:AV34),2)</f>
        <v>0</v>
      </c>
      <c r="AX34" s="61" t="s">
        <v>187</v>
      </c>
      <c r="AY34" s="63"/>
      <c r="AZ34" s="63"/>
      <c r="BA34" s="66">
        <f>ROUND(Ceny!$B$42*AC34/100,2)</f>
        <v>871.2</v>
      </c>
      <c r="BB34" s="63"/>
      <c r="BC34" s="63"/>
      <c r="BD34" s="63"/>
      <c r="BE34" s="63"/>
      <c r="BF34" s="63"/>
      <c r="BG34" s="66">
        <f>ROUND(Ceny!$C$42*12,2)</f>
        <v>281.04000000000002</v>
      </c>
      <c r="BH34" s="63"/>
      <c r="BI34" s="63"/>
      <c r="BJ34" s="63"/>
      <c r="BK34" s="65">
        <f>ROUND(SUM(AY34:BD34),2)</f>
        <v>871.2</v>
      </c>
      <c r="BL34" s="65">
        <f>ROUND(SUM(BE34:BJ34),2)</f>
        <v>281.04000000000002</v>
      </c>
      <c r="BM34" s="67">
        <f>ROUND(SUM(AI34:AO34)+AW34+BK34+BL34,2)</f>
        <v>1152.24</v>
      </c>
    </row>
    <row r="35" spans="1:65" s="23" customFormat="1" ht="21" customHeight="1" x14ac:dyDescent="0.2">
      <c r="A35" s="11">
        <v>43</v>
      </c>
      <c r="B35" s="78"/>
      <c r="C35" s="79">
        <v>10</v>
      </c>
      <c r="D35" s="80"/>
      <c r="E35" s="81" t="s">
        <v>53</v>
      </c>
      <c r="F35" s="81"/>
      <c r="G35" s="82"/>
      <c r="H35" s="83" t="s">
        <v>470</v>
      </c>
      <c r="I35" s="83" t="s">
        <v>402</v>
      </c>
      <c r="J35" s="84"/>
      <c r="K35" s="84"/>
      <c r="L35" s="85"/>
      <c r="M35" s="86"/>
      <c r="N35" s="86"/>
      <c r="O35" s="86"/>
      <c r="P35" s="86"/>
      <c r="Q35" s="87">
        <f t="shared" ref="Q35:AF35" si="76">SUM(Q36)</f>
        <v>2022</v>
      </c>
      <c r="R35" s="87">
        <f t="shared" si="76"/>
        <v>2500</v>
      </c>
      <c r="S35" s="87">
        <f t="shared" si="76"/>
        <v>2497</v>
      </c>
      <c r="T35" s="87">
        <f t="shared" si="76"/>
        <v>2580</v>
      </c>
      <c r="U35" s="87">
        <f t="shared" si="76"/>
        <v>2339.6666666666665</v>
      </c>
      <c r="V35" s="87">
        <f t="shared" si="76"/>
        <v>2573.6333333333332</v>
      </c>
      <c r="W35" s="87">
        <f t="shared" si="76"/>
        <v>2300</v>
      </c>
      <c r="X35" s="88">
        <f t="shared" si="76"/>
        <v>25300</v>
      </c>
      <c r="Y35" s="87">
        <f t="shared" si="76"/>
        <v>26000</v>
      </c>
      <c r="Z35" s="87">
        <f t="shared" si="76"/>
        <v>0</v>
      </c>
      <c r="AA35" s="87">
        <f t="shared" si="76"/>
        <v>0</v>
      </c>
      <c r="AB35" s="87">
        <f t="shared" si="76"/>
        <v>26000</v>
      </c>
      <c r="AC35" s="87">
        <f t="shared" si="76"/>
        <v>0</v>
      </c>
      <c r="AD35" s="87">
        <f t="shared" si="76"/>
        <v>0</v>
      </c>
      <c r="AE35" s="87">
        <f t="shared" si="76"/>
        <v>0</v>
      </c>
      <c r="AF35" s="87">
        <f t="shared" si="76"/>
        <v>0</v>
      </c>
      <c r="AG35" s="89"/>
      <c r="AH35" s="89"/>
      <c r="AI35" s="89">
        <f t="shared" ref="AI35:AW35" si="77">SUM(AI36)</f>
        <v>0</v>
      </c>
      <c r="AJ35" s="89">
        <f t="shared" si="77"/>
        <v>0</v>
      </c>
      <c r="AK35" s="89">
        <f t="shared" si="77"/>
        <v>0</v>
      </c>
      <c r="AL35" s="89">
        <f t="shared" si="77"/>
        <v>0</v>
      </c>
      <c r="AM35" s="89">
        <f t="shared" si="77"/>
        <v>0</v>
      </c>
      <c r="AN35" s="89">
        <f t="shared" si="77"/>
        <v>0</v>
      </c>
      <c r="AO35" s="89">
        <f t="shared" si="77"/>
        <v>0</v>
      </c>
      <c r="AP35" s="89">
        <f t="shared" si="77"/>
        <v>0</v>
      </c>
      <c r="AQ35" s="89">
        <f t="shared" si="77"/>
        <v>0</v>
      </c>
      <c r="AR35" s="89">
        <f t="shared" si="77"/>
        <v>0</v>
      </c>
      <c r="AS35" s="89">
        <f t="shared" si="77"/>
        <v>0</v>
      </c>
      <c r="AT35" s="89">
        <f t="shared" si="77"/>
        <v>0</v>
      </c>
      <c r="AU35" s="89">
        <f t="shared" si="77"/>
        <v>0</v>
      </c>
      <c r="AV35" s="89">
        <f t="shared" si="77"/>
        <v>0</v>
      </c>
      <c r="AW35" s="89">
        <f t="shared" si="77"/>
        <v>0</v>
      </c>
      <c r="AX35" s="89"/>
      <c r="AY35" s="89">
        <f t="shared" ref="AY35:BM35" si="78">SUM(AY36)</f>
        <v>0</v>
      </c>
      <c r="AZ35" s="89">
        <f t="shared" si="78"/>
        <v>0</v>
      </c>
      <c r="BA35" s="89">
        <f t="shared" si="78"/>
        <v>1029.5999999999999</v>
      </c>
      <c r="BB35" s="89">
        <f t="shared" si="78"/>
        <v>0</v>
      </c>
      <c r="BC35" s="89">
        <f t="shared" si="78"/>
        <v>0</v>
      </c>
      <c r="BD35" s="89">
        <f t="shared" si="78"/>
        <v>0</v>
      </c>
      <c r="BE35" s="89">
        <f t="shared" si="78"/>
        <v>0</v>
      </c>
      <c r="BF35" s="89">
        <f t="shared" si="78"/>
        <v>0</v>
      </c>
      <c r="BG35" s="89">
        <f t="shared" si="78"/>
        <v>281.04000000000002</v>
      </c>
      <c r="BH35" s="89">
        <f t="shared" si="78"/>
        <v>0</v>
      </c>
      <c r="BI35" s="89">
        <f t="shared" si="78"/>
        <v>0</v>
      </c>
      <c r="BJ35" s="89">
        <f t="shared" si="78"/>
        <v>0</v>
      </c>
      <c r="BK35" s="89">
        <f t="shared" si="78"/>
        <v>1029.5999999999999</v>
      </c>
      <c r="BL35" s="89">
        <f t="shared" si="78"/>
        <v>281.04000000000002</v>
      </c>
      <c r="BM35" s="89">
        <f t="shared" si="78"/>
        <v>1310.6400000000001</v>
      </c>
    </row>
    <row r="36" spans="1:65" s="23" customFormat="1" ht="21" customHeight="1" x14ac:dyDescent="0.2">
      <c r="A36" s="11">
        <v>44</v>
      </c>
      <c r="B36" s="53">
        <v>28</v>
      </c>
      <c r="C36" s="54"/>
      <c r="D36" s="55">
        <v>1</v>
      </c>
      <c r="E36" s="60" t="s">
        <v>53</v>
      </c>
      <c r="F36" s="56" t="s">
        <v>54</v>
      </c>
      <c r="G36" s="57" t="s">
        <v>346</v>
      </c>
      <c r="H36" s="58"/>
      <c r="I36" s="58"/>
      <c r="J36" s="59" t="s">
        <v>249</v>
      </c>
      <c r="K36" s="59" t="s">
        <v>241</v>
      </c>
      <c r="L36" s="59"/>
      <c r="M36" s="60" t="s">
        <v>219</v>
      </c>
      <c r="N36" s="60" t="s">
        <v>53</v>
      </c>
      <c r="O36" s="56" t="s">
        <v>54</v>
      </c>
      <c r="P36" s="42">
        <v>5732745883</v>
      </c>
      <c r="Q36" s="90">
        <v>2022</v>
      </c>
      <c r="R36" s="90">
        <v>2500</v>
      </c>
      <c r="S36" s="91">
        <v>2497</v>
      </c>
      <c r="T36" s="62">
        <f>CEILING(V36,10)</f>
        <v>2580</v>
      </c>
      <c r="U36" s="63">
        <f>(Q36+R36+S36)/3</f>
        <v>2339.6666666666665</v>
      </c>
      <c r="V36" s="63">
        <f>U36*1.1</f>
        <v>2573.6333333333332</v>
      </c>
      <c r="W36" s="205">
        <v>2300</v>
      </c>
      <c r="X36" s="64">
        <f>ROUND(W36*11,2)</f>
        <v>25300</v>
      </c>
      <c r="Y36" s="249">
        <f>CEILING(X36,1000)</f>
        <v>26000</v>
      </c>
      <c r="Z36" s="63"/>
      <c r="AA36" s="63"/>
      <c r="AB36" s="63">
        <f>$Y36</f>
        <v>26000</v>
      </c>
      <c r="AC36" s="63"/>
      <c r="AD36" s="63"/>
      <c r="AE36" s="63"/>
      <c r="AF36" s="63"/>
      <c r="AG36" s="42" t="s">
        <v>24</v>
      </c>
      <c r="AH36" s="5" t="s">
        <v>186</v>
      </c>
      <c r="AI36" s="63"/>
      <c r="AJ36" s="63"/>
      <c r="AK36" s="65">
        <f>ROUND(Ceny!$B$33*12,2)</f>
        <v>0</v>
      </c>
      <c r="AL36" s="63"/>
      <c r="AM36" s="63"/>
      <c r="AN36" s="63"/>
      <c r="AO36" s="63"/>
      <c r="AP36" s="63"/>
      <c r="AQ36" s="63"/>
      <c r="AR36" s="65">
        <f>ROUND($Y36*Ceny!$B$7/100,2)</f>
        <v>0</v>
      </c>
      <c r="AS36" s="63"/>
      <c r="AT36" s="63"/>
      <c r="AU36" s="63"/>
      <c r="AV36" s="63"/>
      <c r="AW36" s="65">
        <f>ROUND(SUM(AP36:AV36),2)</f>
        <v>0</v>
      </c>
      <c r="AX36" s="61" t="s">
        <v>187</v>
      </c>
      <c r="AY36" s="63"/>
      <c r="AZ36" s="63"/>
      <c r="BA36" s="66">
        <f>ROUND(Ceny!$B$42*AB36/100,2)</f>
        <v>1029.5999999999999</v>
      </c>
      <c r="BB36" s="63"/>
      <c r="BC36" s="63"/>
      <c r="BD36" s="63"/>
      <c r="BE36" s="63"/>
      <c r="BF36" s="63"/>
      <c r="BG36" s="66">
        <f>ROUND(Ceny!$C$42*12,2)</f>
        <v>281.04000000000002</v>
      </c>
      <c r="BH36" s="63"/>
      <c r="BI36" s="63"/>
      <c r="BJ36" s="63"/>
      <c r="BK36" s="65">
        <f>ROUND(SUM(AY36:BD36),2)</f>
        <v>1029.5999999999999</v>
      </c>
      <c r="BL36" s="65">
        <f>ROUND(SUM(BE36:BJ36),2)</f>
        <v>281.04000000000002</v>
      </c>
      <c r="BM36" s="67">
        <f>ROUND(SUM(AI36:AO36)+AW36+BK36+BL36,2)</f>
        <v>1310.6400000000001</v>
      </c>
    </row>
    <row r="37" spans="1:65" s="23" customFormat="1" ht="21" customHeight="1" x14ac:dyDescent="0.2">
      <c r="A37" s="11">
        <v>45</v>
      </c>
      <c r="B37" s="78"/>
      <c r="C37" s="79">
        <v>11</v>
      </c>
      <c r="D37" s="80"/>
      <c r="E37" s="81" t="s">
        <v>56</v>
      </c>
      <c r="F37" s="81"/>
      <c r="G37" s="82"/>
      <c r="H37" s="83" t="s">
        <v>471</v>
      </c>
      <c r="I37" s="83" t="s">
        <v>402</v>
      </c>
      <c r="J37" s="84"/>
      <c r="K37" s="84"/>
      <c r="L37" s="85"/>
      <c r="M37" s="86"/>
      <c r="N37" s="86"/>
      <c r="O37" s="86"/>
      <c r="P37" s="86"/>
      <c r="Q37" s="87">
        <f t="shared" ref="Q37:AF37" si="79">SUM(Q38)</f>
        <v>822</v>
      </c>
      <c r="R37" s="87">
        <f t="shared" si="79"/>
        <v>760</v>
      </c>
      <c r="S37" s="87">
        <f t="shared" si="79"/>
        <v>794</v>
      </c>
      <c r="T37" s="87">
        <f t="shared" si="79"/>
        <v>880</v>
      </c>
      <c r="U37" s="87">
        <f t="shared" si="79"/>
        <v>792</v>
      </c>
      <c r="V37" s="87">
        <f t="shared" si="79"/>
        <v>871.2</v>
      </c>
      <c r="W37" s="87">
        <f t="shared" si="79"/>
        <v>800</v>
      </c>
      <c r="X37" s="88">
        <f t="shared" si="79"/>
        <v>8800</v>
      </c>
      <c r="Y37" s="87">
        <f t="shared" si="79"/>
        <v>9000</v>
      </c>
      <c r="Z37" s="87">
        <f t="shared" si="79"/>
        <v>0</v>
      </c>
      <c r="AA37" s="87">
        <f t="shared" si="79"/>
        <v>9000</v>
      </c>
      <c r="AB37" s="87">
        <f t="shared" si="79"/>
        <v>0</v>
      </c>
      <c r="AC37" s="87">
        <f t="shared" si="79"/>
        <v>0</v>
      </c>
      <c r="AD37" s="87">
        <f t="shared" si="79"/>
        <v>0</v>
      </c>
      <c r="AE37" s="87">
        <f t="shared" si="79"/>
        <v>0</v>
      </c>
      <c r="AF37" s="87">
        <f t="shared" si="79"/>
        <v>0</v>
      </c>
      <c r="AG37" s="89"/>
      <c r="AH37" s="89"/>
      <c r="AI37" s="89">
        <f t="shared" ref="AI37:AW37" si="80">SUM(AI38)</f>
        <v>0</v>
      </c>
      <c r="AJ37" s="89">
        <f t="shared" si="80"/>
        <v>0</v>
      </c>
      <c r="AK37" s="89">
        <f t="shared" si="80"/>
        <v>0</v>
      </c>
      <c r="AL37" s="89">
        <f t="shared" si="80"/>
        <v>0</v>
      </c>
      <c r="AM37" s="89">
        <f t="shared" si="80"/>
        <v>0</v>
      </c>
      <c r="AN37" s="89">
        <f t="shared" si="80"/>
        <v>0</v>
      </c>
      <c r="AO37" s="89">
        <f t="shared" si="80"/>
        <v>0</v>
      </c>
      <c r="AP37" s="89">
        <f t="shared" si="80"/>
        <v>0</v>
      </c>
      <c r="AQ37" s="89">
        <f t="shared" si="80"/>
        <v>0</v>
      </c>
      <c r="AR37" s="89">
        <f t="shared" si="80"/>
        <v>0</v>
      </c>
      <c r="AS37" s="89">
        <f t="shared" si="80"/>
        <v>0</v>
      </c>
      <c r="AT37" s="89">
        <f t="shared" si="80"/>
        <v>0</v>
      </c>
      <c r="AU37" s="89">
        <f t="shared" si="80"/>
        <v>0</v>
      </c>
      <c r="AV37" s="89">
        <f t="shared" si="80"/>
        <v>0</v>
      </c>
      <c r="AW37" s="89">
        <f t="shared" si="80"/>
        <v>0</v>
      </c>
      <c r="AX37" s="89"/>
      <c r="AY37" s="89">
        <f t="shared" ref="AY37:BM37" si="81">SUM(AY38)</f>
        <v>0</v>
      </c>
      <c r="AZ37" s="89">
        <f t="shared" si="81"/>
        <v>396.09</v>
      </c>
      <c r="BA37" s="89">
        <f t="shared" si="81"/>
        <v>0</v>
      </c>
      <c r="BB37" s="89">
        <f t="shared" si="81"/>
        <v>0</v>
      </c>
      <c r="BC37" s="89">
        <f t="shared" si="81"/>
        <v>0</v>
      </c>
      <c r="BD37" s="89">
        <f t="shared" si="81"/>
        <v>0</v>
      </c>
      <c r="BE37" s="89">
        <f t="shared" si="81"/>
        <v>0</v>
      </c>
      <c r="BF37" s="89">
        <f t="shared" si="81"/>
        <v>107.28</v>
      </c>
      <c r="BG37" s="89">
        <f t="shared" si="81"/>
        <v>0</v>
      </c>
      <c r="BH37" s="89">
        <f t="shared" si="81"/>
        <v>0</v>
      </c>
      <c r="BI37" s="89">
        <f t="shared" si="81"/>
        <v>0</v>
      </c>
      <c r="BJ37" s="89">
        <f t="shared" si="81"/>
        <v>0</v>
      </c>
      <c r="BK37" s="89">
        <f t="shared" si="81"/>
        <v>396.09</v>
      </c>
      <c r="BL37" s="89">
        <f t="shared" si="81"/>
        <v>107.28</v>
      </c>
      <c r="BM37" s="89">
        <f t="shared" si="81"/>
        <v>503.37</v>
      </c>
    </row>
    <row r="38" spans="1:65" ht="21" customHeight="1" x14ac:dyDescent="0.2">
      <c r="A38" s="11">
        <v>46</v>
      </c>
      <c r="B38" s="53">
        <v>29</v>
      </c>
      <c r="C38" s="54"/>
      <c r="D38" s="55">
        <v>1</v>
      </c>
      <c r="E38" s="60" t="s">
        <v>56</v>
      </c>
      <c r="F38" s="56" t="s">
        <v>418</v>
      </c>
      <c r="G38" s="57" t="s">
        <v>276</v>
      </c>
      <c r="H38" s="58"/>
      <c r="I38" s="58"/>
      <c r="J38" s="59" t="s">
        <v>245</v>
      </c>
      <c r="K38" s="59" t="s">
        <v>246</v>
      </c>
      <c r="L38" s="59"/>
      <c r="M38" s="60" t="s">
        <v>219</v>
      </c>
      <c r="N38" s="60" t="s">
        <v>55</v>
      </c>
      <c r="O38" s="56" t="s">
        <v>457</v>
      </c>
      <c r="P38" s="95" t="s">
        <v>23</v>
      </c>
      <c r="Q38" s="90">
        <v>822</v>
      </c>
      <c r="R38" s="90">
        <v>760</v>
      </c>
      <c r="S38" s="91">
        <v>794</v>
      </c>
      <c r="T38" s="62">
        <f>CEILING(V38,10)</f>
        <v>880</v>
      </c>
      <c r="U38" s="63">
        <f>(Q38+R38+S38)/3</f>
        <v>792</v>
      </c>
      <c r="V38" s="63">
        <f>U38*1.1</f>
        <v>871.2</v>
      </c>
      <c r="W38" s="205">
        <v>800</v>
      </c>
      <c r="X38" s="64">
        <f>ROUND(W38*11,2)</f>
        <v>8800</v>
      </c>
      <c r="Y38" s="249">
        <f>CEILING(X38,1000)</f>
        <v>9000</v>
      </c>
      <c r="Z38" s="63"/>
      <c r="AA38" s="63">
        <f>Y38</f>
        <v>9000</v>
      </c>
      <c r="AB38" s="63"/>
      <c r="AC38" s="63"/>
      <c r="AD38" s="63"/>
      <c r="AE38" s="63"/>
      <c r="AF38" s="63"/>
      <c r="AG38" s="42" t="s">
        <v>24</v>
      </c>
      <c r="AH38" s="5" t="s">
        <v>186</v>
      </c>
      <c r="AI38" s="63"/>
      <c r="AJ38" s="65">
        <f>ROUND(Ceny!$B$32*12,2)</f>
        <v>0</v>
      </c>
      <c r="AK38" s="63"/>
      <c r="AL38" s="63"/>
      <c r="AM38" s="63"/>
      <c r="AN38" s="63"/>
      <c r="AO38" s="63"/>
      <c r="AP38" s="63"/>
      <c r="AQ38" s="65">
        <f>ROUND($Y38*Ceny!$B$6/100,2)</f>
        <v>0</v>
      </c>
      <c r="AR38" s="63"/>
      <c r="AS38" s="63"/>
      <c r="AT38" s="63"/>
      <c r="AU38" s="63"/>
      <c r="AV38" s="63"/>
      <c r="AW38" s="65">
        <f>ROUND(SUM(AP38:AV38),2)</f>
        <v>0</v>
      </c>
      <c r="AX38" s="61" t="s">
        <v>187</v>
      </c>
      <c r="AY38" s="63"/>
      <c r="AZ38" s="65">
        <f>ROUND(Ceny!$B$41*AA38/100,2)</f>
        <v>396.09</v>
      </c>
      <c r="BA38" s="63"/>
      <c r="BB38" s="63"/>
      <c r="BC38" s="63"/>
      <c r="BD38" s="63"/>
      <c r="BE38" s="63"/>
      <c r="BF38" s="65">
        <f>ROUND(Ceny!$C$41*12,2)</f>
        <v>107.28</v>
      </c>
      <c r="BG38" s="63"/>
      <c r="BH38" s="63"/>
      <c r="BI38" s="63"/>
      <c r="BJ38" s="63"/>
      <c r="BK38" s="65">
        <f>ROUND(SUM(AY38:BD38),2)</f>
        <v>396.09</v>
      </c>
      <c r="BL38" s="65">
        <f>ROUND(SUM(BE38:BJ38),2)</f>
        <v>107.28</v>
      </c>
      <c r="BM38" s="67">
        <f>ROUND(SUM(AI38:AO38)+AW38+BK38+BL38,2)</f>
        <v>503.37</v>
      </c>
    </row>
    <row r="39" spans="1:65" s="23" customFormat="1" ht="21" customHeight="1" x14ac:dyDescent="0.2">
      <c r="A39" s="11">
        <v>47</v>
      </c>
      <c r="B39" s="78"/>
      <c r="C39" s="79">
        <v>12</v>
      </c>
      <c r="D39" s="80"/>
      <c r="E39" s="81" t="s">
        <v>57</v>
      </c>
      <c r="F39" s="81"/>
      <c r="G39" s="82"/>
      <c r="H39" s="83" t="s">
        <v>472</v>
      </c>
      <c r="I39" s="83" t="s">
        <v>402</v>
      </c>
      <c r="J39" s="84"/>
      <c r="K39" s="84"/>
      <c r="L39" s="85"/>
      <c r="M39" s="86"/>
      <c r="N39" s="86"/>
      <c r="O39" s="86"/>
      <c r="P39" s="86"/>
      <c r="Q39" s="87">
        <f t="shared" ref="Q39:AF39" si="82">SUM(Q40)</f>
        <v>2921</v>
      </c>
      <c r="R39" s="87">
        <f t="shared" si="82"/>
        <v>2890</v>
      </c>
      <c r="S39" s="87">
        <f t="shared" si="82"/>
        <v>2985</v>
      </c>
      <c r="T39" s="87">
        <f t="shared" si="82"/>
        <v>3230</v>
      </c>
      <c r="U39" s="87">
        <f t="shared" si="82"/>
        <v>2932</v>
      </c>
      <c r="V39" s="87">
        <f t="shared" si="82"/>
        <v>3225.2000000000003</v>
      </c>
      <c r="W39" s="87">
        <f t="shared" si="82"/>
        <v>3000</v>
      </c>
      <c r="X39" s="88">
        <f t="shared" si="82"/>
        <v>33000</v>
      </c>
      <c r="Y39" s="87">
        <f t="shared" si="82"/>
        <v>33000</v>
      </c>
      <c r="Z39" s="87">
        <f t="shared" si="82"/>
        <v>0</v>
      </c>
      <c r="AA39" s="87">
        <f t="shared" si="82"/>
        <v>0</v>
      </c>
      <c r="AB39" s="87">
        <f t="shared" si="82"/>
        <v>33000</v>
      </c>
      <c r="AC39" s="87">
        <f t="shared" si="82"/>
        <v>0</v>
      </c>
      <c r="AD39" s="87">
        <f t="shared" si="82"/>
        <v>0</v>
      </c>
      <c r="AE39" s="87">
        <f t="shared" si="82"/>
        <v>0</v>
      </c>
      <c r="AF39" s="87">
        <f t="shared" si="82"/>
        <v>0</v>
      </c>
      <c r="AG39" s="89"/>
      <c r="AH39" s="89"/>
      <c r="AI39" s="89">
        <f t="shared" ref="AI39:AW39" si="83">SUM(AI40)</f>
        <v>0</v>
      </c>
      <c r="AJ39" s="89">
        <f t="shared" si="83"/>
        <v>0</v>
      </c>
      <c r="AK39" s="89">
        <f t="shared" si="83"/>
        <v>0</v>
      </c>
      <c r="AL39" s="89">
        <f t="shared" si="83"/>
        <v>0</v>
      </c>
      <c r="AM39" s="89">
        <f t="shared" si="83"/>
        <v>0</v>
      </c>
      <c r="AN39" s="89">
        <f t="shared" si="83"/>
        <v>0</v>
      </c>
      <c r="AO39" s="89">
        <f t="shared" si="83"/>
        <v>0</v>
      </c>
      <c r="AP39" s="89">
        <f t="shared" si="83"/>
        <v>0</v>
      </c>
      <c r="AQ39" s="89">
        <f t="shared" si="83"/>
        <v>0</v>
      </c>
      <c r="AR39" s="89">
        <f t="shared" si="83"/>
        <v>0</v>
      </c>
      <c r="AS39" s="89">
        <f t="shared" si="83"/>
        <v>0</v>
      </c>
      <c r="AT39" s="89">
        <f t="shared" si="83"/>
        <v>0</v>
      </c>
      <c r="AU39" s="89">
        <f t="shared" si="83"/>
        <v>0</v>
      </c>
      <c r="AV39" s="89">
        <f t="shared" si="83"/>
        <v>0</v>
      </c>
      <c r="AW39" s="89">
        <f t="shared" si="83"/>
        <v>0</v>
      </c>
      <c r="AX39" s="89"/>
      <c r="AY39" s="89">
        <f t="shared" ref="AY39:BM39" si="84">SUM(AY40)</f>
        <v>0</v>
      </c>
      <c r="AZ39" s="89">
        <f t="shared" si="84"/>
        <v>0</v>
      </c>
      <c r="BA39" s="89">
        <f t="shared" si="84"/>
        <v>1306.8</v>
      </c>
      <c r="BB39" s="89">
        <f t="shared" si="84"/>
        <v>0</v>
      </c>
      <c r="BC39" s="89">
        <f t="shared" si="84"/>
        <v>0</v>
      </c>
      <c r="BD39" s="89">
        <f t="shared" si="84"/>
        <v>0</v>
      </c>
      <c r="BE39" s="89">
        <f t="shared" si="84"/>
        <v>0</v>
      </c>
      <c r="BF39" s="89">
        <f t="shared" si="84"/>
        <v>0</v>
      </c>
      <c r="BG39" s="89">
        <f t="shared" si="84"/>
        <v>281.04000000000002</v>
      </c>
      <c r="BH39" s="89">
        <f t="shared" si="84"/>
        <v>0</v>
      </c>
      <c r="BI39" s="89">
        <f t="shared" si="84"/>
        <v>0</v>
      </c>
      <c r="BJ39" s="89">
        <f t="shared" si="84"/>
        <v>0</v>
      </c>
      <c r="BK39" s="89">
        <f t="shared" si="84"/>
        <v>1306.8</v>
      </c>
      <c r="BL39" s="89">
        <f t="shared" si="84"/>
        <v>281.04000000000002</v>
      </c>
      <c r="BM39" s="89">
        <f t="shared" si="84"/>
        <v>1587.84</v>
      </c>
    </row>
    <row r="40" spans="1:65" s="23" customFormat="1" ht="21" customHeight="1" x14ac:dyDescent="0.2">
      <c r="A40" s="11">
        <v>48</v>
      </c>
      <c r="B40" s="53">
        <v>30</v>
      </c>
      <c r="C40" s="54"/>
      <c r="D40" s="55">
        <v>1</v>
      </c>
      <c r="E40" s="60" t="s">
        <v>57</v>
      </c>
      <c r="F40" s="56" t="s">
        <v>58</v>
      </c>
      <c r="G40" s="57" t="s">
        <v>347</v>
      </c>
      <c r="H40" s="58"/>
      <c r="I40" s="58"/>
      <c r="J40" s="59" t="s">
        <v>249</v>
      </c>
      <c r="K40" s="59" t="s">
        <v>241</v>
      </c>
      <c r="L40" s="59"/>
      <c r="M40" s="60" t="s">
        <v>219</v>
      </c>
      <c r="N40" s="60" t="s">
        <v>57</v>
      </c>
      <c r="O40" s="56" t="s">
        <v>58</v>
      </c>
      <c r="P40" s="42">
        <v>5732745883</v>
      </c>
      <c r="Q40" s="90">
        <v>2921</v>
      </c>
      <c r="R40" s="90">
        <v>2890</v>
      </c>
      <c r="S40" s="91">
        <v>2985</v>
      </c>
      <c r="T40" s="62">
        <f>CEILING(V40,10)</f>
        <v>3230</v>
      </c>
      <c r="U40" s="63">
        <f>(Q40+R40+S40)/3</f>
        <v>2932</v>
      </c>
      <c r="V40" s="63">
        <f>U40*1.1</f>
        <v>3225.2000000000003</v>
      </c>
      <c r="W40" s="205">
        <v>3000</v>
      </c>
      <c r="X40" s="64">
        <f>ROUND(W40*11,2)</f>
        <v>33000</v>
      </c>
      <c r="Y40" s="249">
        <f>CEILING(X40,1000)</f>
        <v>33000</v>
      </c>
      <c r="Z40" s="63"/>
      <c r="AA40" s="63"/>
      <c r="AB40" s="63">
        <f>$Y40</f>
        <v>33000</v>
      </c>
      <c r="AC40" s="63"/>
      <c r="AD40" s="63"/>
      <c r="AE40" s="63"/>
      <c r="AF40" s="63"/>
      <c r="AG40" s="42" t="s">
        <v>24</v>
      </c>
      <c r="AH40" s="5" t="s">
        <v>186</v>
      </c>
      <c r="AI40" s="63"/>
      <c r="AJ40" s="63"/>
      <c r="AK40" s="65">
        <f>ROUND(Ceny!$B$33*12,2)</f>
        <v>0</v>
      </c>
      <c r="AL40" s="63"/>
      <c r="AM40" s="63"/>
      <c r="AN40" s="63"/>
      <c r="AO40" s="63"/>
      <c r="AP40" s="63"/>
      <c r="AQ40" s="63"/>
      <c r="AR40" s="65">
        <f>ROUND($Y40*Ceny!$B$7/100,2)</f>
        <v>0</v>
      </c>
      <c r="AS40" s="63"/>
      <c r="AT40" s="63"/>
      <c r="AU40" s="63"/>
      <c r="AV40" s="63"/>
      <c r="AW40" s="65">
        <f>ROUND(SUM(AP40:AV40),2)</f>
        <v>0</v>
      </c>
      <c r="AX40" s="61" t="s">
        <v>187</v>
      </c>
      <c r="AY40" s="63"/>
      <c r="AZ40" s="63"/>
      <c r="BA40" s="66">
        <f>ROUND(Ceny!$B$42*AB40/100,2)</f>
        <v>1306.8</v>
      </c>
      <c r="BB40" s="63"/>
      <c r="BC40" s="63"/>
      <c r="BD40" s="63"/>
      <c r="BE40" s="63"/>
      <c r="BF40" s="63"/>
      <c r="BG40" s="66">
        <f>ROUND(Ceny!$C$42*12,2)</f>
        <v>281.04000000000002</v>
      </c>
      <c r="BH40" s="63"/>
      <c r="BI40" s="63"/>
      <c r="BJ40" s="63"/>
      <c r="BK40" s="65">
        <f>ROUND(SUM(AY40:BD40),2)</f>
        <v>1306.8</v>
      </c>
      <c r="BL40" s="65">
        <f>ROUND(SUM(BE40:BJ40),2)</f>
        <v>281.04000000000002</v>
      </c>
      <c r="BM40" s="67">
        <f>ROUND(SUM(AI40:AO40)+AW40+BK40+BL40,2)</f>
        <v>1587.84</v>
      </c>
    </row>
    <row r="41" spans="1:65" s="23" customFormat="1" ht="21" customHeight="1" x14ac:dyDescent="0.2">
      <c r="A41" s="11">
        <v>49</v>
      </c>
      <c r="B41" s="78"/>
      <c r="C41" s="79">
        <v>13</v>
      </c>
      <c r="D41" s="80"/>
      <c r="E41" s="81" t="s">
        <v>59</v>
      </c>
      <c r="F41" s="81"/>
      <c r="G41" s="82"/>
      <c r="H41" s="83" t="s">
        <v>473</v>
      </c>
      <c r="I41" s="83" t="s">
        <v>402</v>
      </c>
      <c r="J41" s="84"/>
      <c r="K41" s="84"/>
      <c r="L41" s="85"/>
      <c r="M41" s="86"/>
      <c r="N41" s="86"/>
      <c r="O41" s="86"/>
      <c r="P41" s="86"/>
      <c r="Q41" s="87">
        <f t="shared" ref="Q41:AF41" si="85">SUM(Q42)</f>
        <v>1742</v>
      </c>
      <c r="R41" s="87">
        <f t="shared" si="85"/>
        <v>1768</v>
      </c>
      <c r="S41" s="87">
        <f t="shared" si="85"/>
        <v>1962</v>
      </c>
      <c r="T41" s="87">
        <f t="shared" si="85"/>
        <v>2010</v>
      </c>
      <c r="U41" s="87">
        <f t="shared" si="85"/>
        <v>1824</v>
      </c>
      <c r="V41" s="87">
        <f t="shared" si="85"/>
        <v>2006.4</v>
      </c>
      <c r="W41" s="87">
        <f t="shared" si="85"/>
        <v>1300</v>
      </c>
      <c r="X41" s="88">
        <f t="shared" si="85"/>
        <v>14300</v>
      </c>
      <c r="Y41" s="87">
        <f t="shared" si="85"/>
        <v>15000</v>
      </c>
      <c r="Z41" s="87">
        <f t="shared" si="85"/>
        <v>0</v>
      </c>
      <c r="AA41" s="87">
        <f t="shared" si="85"/>
        <v>0</v>
      </c>
      <c r="AB41" s="87">
        <f t="shared" si="85"/>
        <v>0</v>
      </c>
      <c r="AC41" s="87">
        <f t="shared" si="85"/>
        <v>15000</v>
      </c>
      <c r="AD41" s="87">
        <f t="shared" si="85"/>
        <v>0</v>
      </c>
      <c r="AE41" s="87">
        <f t="shared" si="85"/>
        <v>0</v>
      </c>
      <c r="AF41" s="87">
        <f t="shared" si="85"/>
        <v>0</v>
      </c>
      <c r="AG41" s="89"/>
      <c r="AH41" s="89"/>
      <c r="AI41" s="89">
        <f t="shared" ref="AI41:AW41" si="86">SUM(AI42)</f>
        <v>0</v>
      </c>
      <c r="AJ41" s="89">
        <f t="shared" si="86"/>
        <v>0</v>
      </c>
      <c r="AK41" s="89">
        <f t="shared" si="86"/>
        <v>0</v>
      </c>
      <c r="AL41" s="89">
        <f t="shared" si="86"/>
        <v>0</v>
      </c>
      <c r="AM41" s="89">
        <f t="shared" si="86"/>
        <v>0</v>
      </c>
      <c r="AN41" s="89">
        <f t="shared" si="86"/>
        <v>0</v>
      </c>
      <c r="AO41" s="89">
        <f t="shared" si="86"/>
        <v>0</v>
      </c>
      <c r="AP41" s="89">
        <f t="shared" si="86"/>
        <v>0</v>
      </c>
      <c r="AQ41" s="89">
        <f t="shared" si="86"/>
        <v>0</v>
      </c>
      <c r="AR41" s="89">
        <f t="shared" si="86"/>
        <v>0</v>
      </c>
      <c r="AS41" s="89">
        <f t="shared" si="86"/>
        <v>0</v>
      </c>
      <c r="AT41" s="89">
        <f t="shared" si="86"/>
        <v>0</v>
      </c>
      <c r="AU41" s="89">
        <f t="shared" si="86"/>
        <v>0</v>
      </c>
      <c r="AV41" s="89">
        <f t="shared" si="86"/>
        <v>0</v>
      </c>
      <c r="AW41" s="89">
        <f t="shared" si="86"/>
        <v>0</v>
      </c>
      <c r="AX41" s="89"/>
      <c r="AY41" s="89">
        <f t="shared" ref="AY41:BM41" si="87">SUM(AY42)</f>
        <v>0</v>
      </c>
      <c r="AZ41" s="89">
        <f t="shared" si="87"/>
        <v>0</v>
      </c>
      <c r="BA41" s="89">
        <f t="shared" si="87"/>
        <v>594</v>
      </c>
      <c r="BB41" s="89">
        <f t="shared" si="87"/>
        <v>0</v>
      </c>
      <c r="BC41" s="89">
        <f t="shared" si="87"/>
        <v>0</v>
      </c>
      <c r="BD41" s="89">
        <f t="shared" si="87"/>
        <v>0</v>
      </c>
      <c r="BE41" s="89">
        <f t="shared" si="87"/>
        <v>0</v>
      </c>
      <c r="BF41" s="89">
        <f t="shared" si="87"/>
        <v>0</v>
      </c>
      <c r="BG41" s="89">
        <f t="shared" si="87"/>
        <v>281.04000000000002</v>
      </c>
      <c r="BH41" s="89">
        <f t="shared" si="87"/>
        <v>0</v>
      </c>
      <c r="BI41" s="89">
        <f t="shared" si="87"/>
        <v>0</v>
      </c>
      <c r="BJ41" s="89">
        <f t="shared" si="87"/>
        <v>0</v>
      </c>
      <c r="BK41" s="89">
        <f t="shared" si="87"/>
        <v>594</v>
      </c>
      <c r="BL41" s="89">
        <f t="shared" si="87"/>
        <v>281.04000000000002</v>
      </c>
      <c r="BM41" s="89">
        <f t="shared" si="87"/>
        <v>875.04</v>
      </c>
    </row>
    <row r="42" spans="1:65" s="23" customFormat="1" ht="26.25" customHeight="1" x14ac:dyDescent="0.2">
      <c r="A42" s="11">
        <v>50</v>
      </c>
      <c r="B42" s="53">
        <v>31</v>
      </c>
      <c r="C42" s="54"/>
      <c r="D42" s="55">
        <v>1</v>
      </c>
      <c r="E42" s="60" t="s">
        <v>59</v>
      </c>
      <c r="F42" s="56" t="s">
        <v>419</v>
      </c>
      <c r="G42" s="57" t="s">
        <v>277</v>
      </c>
      <c r="H42" s="58"/>
      <c r="I42" s="58"/>
      <c r="J42" s="59" t="s">
        <v>22</v>
      </c>
      <c r="K42" s="59" t="s">
        <v>241</v>
      </c>
      <c r="L42" s="59"/>
      <c r="M42" s="60" t="s">
        <v>219</v>
      </c>
      <c r="N42" s="60" t="s">
        <v>59</v>
      </c>
      <c r="O42" s="56" t="s">
        <v>419</v>
      </c>
      <c r="P42" s="42">
        <v>5732745883</v>
      </c>
      <c r="Q42" s="90">
        <v>1742</v>
      </c>
      <c r="R42" s="90">
        <v>1768</v>
      </c>
      <c r="S42" s="91">
        <v>1962</v>
      </c>
      <c r="T42" s="62">
        <f>CEILING(V42,10)</f>
        <v>2010</v>
      </c>
      <c r="U42" s="63">
        <f>(Q42+R42+S42)/3</f>
        <v>1824</v>
      </c>
      <c r="V42" s="63">
        <f>U42*1.1</f>
        <v>2006.4</v>
      </c>
      <c r="W42" s="205">
        <v>1300</v>
      </c>
      <c r="X42" s="64">
        <f>ROUND(W42*11,2)</f>
        <v>14300</v>
      </c>
      <c r="Y42" s="249">
        <f>CEILING(X42,1000)</f>
        <v>15000</v>
      </c>
      <c r="Z42" s="63"/>
      <c r="AA42" s="63"/>
      <c r="AB42" s="63"/>
      <c r="AC42" s="63">
        <f>$Y42</f>
        <v>15000</v>
      </c>
      <c r="AD42" s="63"/>
      <c r="AE42" s="63"/>
      <c r="AF42" s="63"/>
      <c r="AG42" s="42" t="s">
        <v>24</v>
      </c>
      <c r="AH42" s="5" t="s">
        <v>186</v>
      </c>
      <c r="AI42" s="63"/>
      <c r="AJ42" s="63"/>
      <c r="AK42" s="63"/>
      <c r="AL42" s="65">
        <f>ROUND(Ceny!$B$34*12,2)</f>
        <v>0</v>
      </c>
      <c r="AM42" s="63"/>
      <c r="AN42" s="63"/>
      <c r="AO42" s="63"/>
      <c r="AP42" s="63"/>
      <c r="AQ42" s="63"/>
      <c r="AR42" s="63"/>
      <c r="AS42" s="65">
        <f>ROUND($Y42*Ceny!$B$8/100,2)</f>
        <v>0</v>
      </c>
      <c r="AT42" s="63"/>
      <c r="AU42" s="63"/>
      <c r="AV42" s="63"/>
      <c r="AW42" s="65">
        <f>ROUND(SUM(AP42:AV42),2)</f>
        <v>0</v>
      </c>
      <c r="AX42" s="61" t="s">
        <v>187</v>
      </c>
      <c r="AY42" s="63"/>
      <c r="AZ42" s="63"/>
      <c r="BA42" s="66">
        <f>ROUND(Ceny!$B$42*AC42/100,2)</f>
        <v>594</v>
      </c>
      <c r="BB42" s="63"/>
      <c r="BC42" s="63"/>
      <c r="BD42" s="63"/>
      <c r="BE42" s="63"/>
      <c r="BF42" s="63"/>
      <c r="BG42" s="66">
        <f>ROUND(Ceny!$C$42*12,2)</f>
        <v>281.04000000000002</v>
      </c>
      <c r="BH42" s="63"/>
      <c r="BI42" s="63"/>
      <c r="BJ42" s="63"/>
      <c r="BK42" s="65">
        <f>ROUND(SUM(AY42:BD42),2)</f>
        <v>594</v>
      </c>
      <c r="BL42" s="65">
        <f>ROUND(SUM(BE42:BJ42),2)</f>
        <v>281.04000000000002</v>
      </c>
      <c r="BM42" s="67">
        <f>ROUND(SUM(AI42:AO42)+AW42+BK42+BL42,2)</f>
        <v>875.04</v>
      </c>
    </row>
    <row r="43" spans="1:65" s="23" customFormat="1" ht="21" customHeight="1" x14ac:dyDescent="0.2">
      <c r="A43" s="11">
        <v>51</v>
      </c>
      <c r="B43" s="78"/>
      <c r="C43" s="79">
        <v>14</v>
      </c>
      <c r="D43" s="80"/>
      <c r="E43" s="81" t="s">
        <v>60</v>
      </c>
      <c r="F43" s="81"/>
      <c r="G43" s="82"/>
      <c r="H43" s="83" t="s">
        <v>474</v>
      </c>
      <c r="I43" s="83" t="s">
        <v>402</v>
      </c>
      <c r="J43" s="84"/>
      <c r="K43" s="84"/>
      <c r="L43" s="85"/>
      <c r="M43" s="86"/>
      <c r="N43" s="86"/>
      <c r="O43" s="86"/>
      <c r="P43" s="86"/>
      <c r="Q43" s="87">
        <f t="shared" ref="Q43:AF43" si="88">SUM(Q44)</f>
        <v>2099</v>
      </c>
      <c r="R43" s="87">
        <f t="shared" si="88"/>
        <v>2057</v>
      </c>
      <c r="S43" s="87">
        <f t="shared" si="88"/>
        <v>1730</v>
      </c>
      <c r="T43" s="87">
        <f t="shared" si="88"/>
        <v>2160</v>
      </c>
      <c r="U43" s="87">
        <f t="shared" si="88"/>
        <v>1962</v>
      </c>
      <c r="V43" s="87">
        <f t="shared" si="88"/>
        <v>2158.2000000000003</v>
      </c>
      <c r="W43" s="87">
        <f t="shared" si="88"/>
        <v>2200</v>
      </c>
      <c r="X43" s="88">
        <f t="shared" si="88"/>
        <v>24200</v>
      </c>
      <c r="Y43" s="87">
        <f t="shared" si="88"/>
        <v>25000</v>
      </c>
      <c r="Z43" s="87">
        <f t="shared" si="88"/>
        <v>0</v>
      </c>
      <c r="AA43" s="87">
        <f t="shared" si="88"/>
        <v>0</v>
      </c>
      <c r="AB43" s="87">
        <f t="shared" si="88"/>
        <v>0</v>
      </c>
      <c r="AC43" s="87">
        <f t="shared" si="88"/>
        <v>25000</v>
      </c>
      <c r="AD43" s="87">
        <f t="shared" si="88"/>
        <v>0</v>
      </c>
      <c r="AE43" s="87">
        <f t="shared" si="88"/>
        <v>0</v>
      </c>
      <c r="AF43" s="87">
        <f t="shared" si="88"/>
        <v>0</v>
      </c>
      <c r="AG43" s="89"/>
      <c r="AH43" s="89"/>
      <c r="AI43" s="89">
        <f t="shared" ref="AI43:AW43" si="89">SUM(AI44)</f>
        <v>0</v>
      </c>
      <c r="AJ43" s="89">
        <f t="shared" si="89"/>
        <v>0</v>
      </c>
      <c r="AK43" s="89">
        <f t="shared" si="89"/>
        <v>0</v>
      </c>
      <c r="AL43" s="89">
        <f t="shared" si="89"/>
        <v>0</v>
      </c>
      <c r="AM43" s="89">
        <f t="shared" si="89"/>
        <v>0</v>
      </c>
      <c r="AN43" s="89">
        <f t="shared" si="89"/>
        <v>0</v>
      </c>
      <c r="AO43" s="89">
        <f t="shared" si="89"/>
        <v>0</v>
      </c>
      <c r="AP43" s="89">
        <f t="shared" si="89"/>
        <v>0</v>
      </c>
      <c r="AQ43" s="89">
        <f t="shared" si="89"/>
        <v>0</v>
      </c>
      <c r="AR43" s="89">
        <f t="shared" si="89"/>
        <v>0</v>
      </c>
      <c r="AS43" s="89">
        <f t="shared" si="89"/>
        <v>0</v>
      </c>
      <c r="AT43" s="89">
        <f t="shared" si="89"/>
        <v>0</v>
      </c>
      <c r="AU43" s="89">
        <f t="shared" si="89"/>
        <v>0</v>
      </c>
      <c r="AV43" s="89">
        <f t="shared" si="89"/>
        <v>0</v>
      </c>
      <c r="AW43" s="89">
        <f t="shared" si="89"/>
        <v>0</v>
      </c>
      <c r="AX43" s="89"/>
      <c r="AY43" s="89">
        <f t="shared" ref="AY43:BM43" si="90">SUM(AY44)</f>
        <v>0</v>
      </c>
      <c r="AZ43" s="89">
        <f t="shared" si="90"/>
        <v>0</v>
      </c>
      <c r="BA43" s="89">
        <f t="shared" si="90"/>
        <v>990</v>
      </c>
      <c r="BB43" s="89">
        <f t="shared" si="90"/>
        <v>0</v>
      </c>
      <c r="BC43" s="89">
        <f t="shared" si="90"/>
        <v>0</v>
      </c>
      <c r="BD43" s="89">
        <f t="shared" si="90"/>
        <v>0</v>
      </c>
      <c r="BE43" s="89">
        <f t="shared" si="90"/>
        <v>0</v>
      </c>
      <c r="BF43" s="89">
        <f t="shared" si="90"/>
        <v>0</v>
      </c>
      <c r="BG43" s="89">
        <f t="shared" si="90"/>
        <v>281.04000000000002</v>
      </c>
      <c r="BH43" s="89">
        <f t="shared" si="90"/>
        <v>0</v>
      </c>
      <c r="BI43" s="89">
        <f t="shared" si="90"/>
        <v>0</v>
      </c>
      <c r="BJ43" s="89">
        <f t="shared" si="90"/>
        <v>0</v>
      </c>
      <c r="BK43" s="89">
        <f t="shared" si="90"/>
        <v>990</v>
      </c>
      <c r="BL43" s="89">
        <f t="shared" si="90"/>
        <v>281.04000000000002</v>
      </c>
      <c r="BM43" s="89">
        <f t="shared" si="90"/>
        <v>1271.04</v>
      </c>
    </row>
    <row r="44" spans="1:65" s="23" customFormat="1" ht="21" customHeight="1" x14ac:dyDescent="0.2">
      <c r="A44" s="11">
        <v>52</v>
      </c>
      <c r="B44" s="53">
        <v>32</v>
      </c>
      <c r="C44" s="54"/>
      <c r="D44" s="55">
        <v>1</v>
      </c>
      <c r="E44" s="60" t="s">
        <v>265</v>
      </c>
      <c r="F44" s="56" t="s">
        <v>420</v>
      </c>
      <c r="G44" s="57" t="s">
        <v>278</v>
      </c>
      <c r="H44" s="58"/>
      <c r="I44" s="58"/>
      <c r="J44" s="59" t="s">
        <v>22</v>
      </c>
      <c r="K44" s="59" t="s">
        <v>241</v>
      </c>
      <c r="L44" s="59"/>
      <c r="M44" s="60" t="s">
        <v>219</v>
      </c>
      <c r="N44" s="60" t="s">
        <v>265</v>
      </c>
      <c r="O44" s="56" t="s">
        <v>420</v>
      </c>
      <c r="P44" s="42">
        <v>5732745883</v>
      </c>
      <c r="Q44" s="90">
        <v>2099</v>
      </c>
      <c r="R44" s="90">
        <v>2057</v>
      </c>
      <c r="S44" s="91">
        <v>1730</v>
      </c>
      <c r="T44" s="62">
        <f>CEILING(V44,10)</f>
        <v>2160</v>
      </c>
      <c r="U44" s="63">
        <f>(Q44+R44+S44)/3</f>
        <v>1962</v>
      </c>
      <c r="V44" s="63">
        <f>U44*1.1</f>
        <v>2158.2000000000003</v>
      </c>
      <c r="W44" s="205">
        <v>2200</v>
      </c>
      <c r="X44" s="64">
        <f>ROUND(W44*11,2)</f>
        <v>24200</v>
      </c>
      <c r="Y44" s="249">
        <f>CEILING(X44,1000)</f>
        <v>25000</v>
      </c>
      <c r="Z44" s="63"/>
      <c r="AA44" s="63"/>
      <c r="AB44" s="63"/>
      <c r="AC44" s="63">
        <f>$Y44</f>
        <v>25000</v>
      </c>
      <c r="AD44" s="63"/>
      <c r="AE44" s="63"/>
      <c r="AF44" s="63"/>
      <c r="AG44" s="42" t="s">
        <v>24</v>
      </c>
      <c r="AH44" s="5" t="s">
        <v>186</v>
      </c>
      <c r="AI44" s="63"/>
      <c r="AJ44" s="63"/>
      <c r="AK44" s="63"/>
      <c r="AL44" s="65">
        <f>ROUND(Ceny!$B$34*12,2)</f>
        <v>0</v>
      </c>
      <c r="AM44" s="63"/>
      <c r="AN44" s="63"/>
      <c r="AO44" s="63"/>
      <c r="AP44" s="63"/>
      <c r="AQ44" s="63"/>
      <c r="AR44" s="63"/>
      <c r="AS44" s="65">
        <f>ROUND($Y44*Ceny!$B$8/100,2)</f>
        <v>0</v>
      </c>
      <c r="AT44" s="63"/>
      <c r="AU44" s="63"/>
      <c r="AV44" s="63"/>
      <c r="AW44" s="65">
        <f>ROUND(SUM(AP44:AV44),2)</f>
        <v>0</v>
      </c>
      <c r="AX44" s="61" t="s">
        <v>187</v>
      </c>
      <c r="AY44" s="63"/>
      <c r="AZ44" s="63"/>
      <c r="BA44" s="66">
        <f>ROUND(Ceny!$B$42*AC44/100,2)</f>
        <v>990</v>
      </c>
      <c r="BB44" s="63"/>
      <c r="BC44" s="63"/>
      <c r="BD44" s="63"/>
      <c r="BE44" s="63"/>
      <c r="BF44" s="63"/>
      <c r="BG44" s="66">
        <f>ROUND(Ceny!$C$42*12,2)</f>
        <v>281.04000000000002</v>
      </c>
      <c r="BH44" s="63"/>
      <c r="BI44" s="63"/>
      <c r="BJ44" s="63"/>
      <c r="BK44" s="65">
        <f>ROUND(SUM(AY44:BD44),2)</f>
        <v>990</v>
      </c>
      <c r="BL44" s="65">
        <f>ROUND(SUM(BE44:BJ44),2)</f>
        <v>281.04000000000002</v>
      </c>
      <c r="BM44" s="67">
        <f>ROUND(SUM(AI44:AO44)+AW44+BK44+BL44,2)</f>
        <v>1271.04</v>
      </c>
    </row>
    <row r="45" spans="1:65" s="23" customFormat="1" ht="21" customHeight="1" x14ac:dyDescent="0.2">
      <c r="A45" s="11">
        <v>53</v>
      </c>
      <c r="B45" s="78"/>
      <c r="C45" s="79">
        <v>15</v>
      </c>
      <c r="D45" s="80"/>
      <c r="E45" s="81" t="s">
        <v>61</v>
      </c>
      <c r="F45" s="81"/>
      <c r="G45" s="82"/>
      <c r="H45" s="83" t="s">
        <v>475</v>
      </c>
      <c r="I45" s="83" t="s">
        <v>402</v>
      </c>
      <c r="J45" s="84"/>
      <c r="K45" s="84"/>
      <c r="L45" s="85"/>
      <c r="M45" s="86"/>
      <c r="N45" s="86"/>
      <c r="O45" s="86"/>
      <c r="P45" s="86"/>
      <c r="Q45" s="87">
        <f t="shared" ref="Q45:AF45" si="91">SUM(Q46)</f>
        <v>2284</v>
      </c>
      <c r="R45" s="87">
        <f t="shared" si="91"/>
        <v>2636</v>
      </c>
      <c r="S45" s="87">
        <f t="shared" si="91"/>
        <v>2813</v>
      </c>
      <c r="T45" s="87">
        <f t="shared" si="91"/>
        <v>2840</v>
      </c>
      <c r="U45" s="87">
        <f t="shared" si="91"/>
        <v>2577.6666666666665</v>
      </c>
      <c r="V45" s="87">
        <f t="shared" si="91"/>
        <v>2835.4333333333334</v>
      </c>
      <c r="W45" s="87">
        <f t="shared" si="91"/>
        <v>1200</v>
      </c>
      <c r="X45" s="88">
        <f t="shared" si="91"/>
        <v>13200</v>
      </c>
      <c r="Y45" s="87">
        <f t="shared" si="91"/>
        <v>14000</v>
      </c>
      <c r="Z45" s="87">
        <f t="shared" si="91"/>
        <v>0</v>
      </c>
      <c r="AA45" s="87">
        <f t="shared" si="91"/>
        <v>0</v>
      </c>
      <c r="AB45" s="87">
        <f t="shared" si="91"/>
        <v>0</v>
      </c>
      <c r="AC45" s="87">
        <f t="shared" si="91"/>
        <v>14000</v>
      </c>
      <c r="AD45" s="87">
        <f t="shared" si="91"/>
        <v>0</v>
      </c>
      <c r="AE45" s="87">
        <f t="shared" si="91"/>
        <v>0</v>
      </c>
      <c r="AF45" s="87">
        <f t="shared" si="91"/>
        <v>0</v>
      </c>
      <c r="AG45" s="89"/>
      <c r="AH45" s="89"/>
      <c r="AI45" s="89">
        <f t="shared" ref="AI45:AW45" si="92">SUM(AI46)</f>
        <v>0</v>
      </c>
      <c r="AJ45" s="89">
        <f t="shared" si="92"/>
        <v>0</v>
      </c>
      <c r="AK45" s="89">
        <f t="shared" si="92"/>
        <v>0</v>
      </c>
      <c r="AL45" s="89">
        <f t="shared" si="92"/>
        <v>0</v>
      </c>
      <c r="AM45" s="89">
        <f t="shared" si="92"/>
        <v>0</v>
      </c>
      <c r="AN45" s="89">
        <f t="shared" si="92"/>
        <v>0</v>
      </c>
      <c r="AO45" s="89">
        <f t="shared" si="92"/>
        <v>0</v>
      </c>
      <c r="AP45" s="89">
        <f t="shared" si="92"/>
        <v>0</v>
      </c>
      <c r="AQ45" s="89">
        <f t="shared" si="92"/>
        <v>0</v>
      </c>
      <c r="AR45" s="89">
        <f t="shared" si="92"/>
        <v>0</v>
      </c>
      <c r="AS45" s="89">
        <f t="shared" si="92"/>
        <v>0</v>
      </c>
      <c r="AT45" s="89">
        <f t="shared" si="92"/>
        <v>0</v>
      </c>
      <c r="AU45" s="89">
        <f t="shared" si="92"/>
        <v>0</v>
      </c>
      <c r="AV45" s="89">
        <f t="shared" si="92"/>
        <v>0</v>
      </c>
      <c r="AW45" s="89">
        <f t="shared" si="92"/>
        <v>0</v>
      </c>
      <c r="AX45" s="89"/>
      <c r="AY45" s="89">
        <f t="shared" ref="AY45:BM45" si="93">SUM(AY46)</f>
        <v>0</v>
      </c>
      <c r="AZ45" s="89">
        <f t="shared" si="93"/>
        <v>0</v>
      </c>
      <c r="BA45" s="89">
        <f t="shared" si="93"/>
        <v>554.4</v>
      </c>
      <c r="BB45" s="89">
        <f t="shared" si="93"/>
        <v>0</v>
      </c>
      <c r="BC45" s="89">
        <f t="shared" si="93"/>
        <v>0</v>
      </c>
      <c r="BD45" s="89">
        <f t="shared" si="93"/>
        <v>0</v>
      </c>
      <c r="BE45" s="89">
        <f t="shared" si="93"/>
        <v>0</v>
      </c>
      <c r="BF45" s="89">
        <f t="shared" si="93"/>
        <v>0</v>
      </c>
      <c r="BG45" s="89">
        <f t="shared" si="93"/>
        <v>281.04000000000002</v>
      </c>
      <c r="BH45" s="89">
        <f t="shared" si="93"/>
        <v>0</v>
      </c>
      <c r="BI45" s="89">
        <f t="shared" si="93"/>
        <v>0</v>
      </c>
      <c r="BJ45" s="89">
        <f t="shared" si="93"/>
        <v>0</v>
      </c>
      <c r="BK45" s="89">
        <f t="shared" si="93"/>
        <v>554.4</v>
      </c>
      <c r="BL45" s="89">
        <f t="shared" si="93"/>
        <v>281.04000000000002</v>
      </c>
      <c r="BM45" s="89">
        <f t="shared" si="93"/>
        <v>835.44</v>
      </c>
    </row>
    <row r="46" spans="1:65" s="23" customFormat="1" ht="21" customHeight="1" x14ac:dyDescent="0.2">
      <c r="A46" s="11">
        <v>54</v>
      </c>
      <c r="B46" s="53">
        <v>33</v>
      </c>
      <c r="C46" s="54"/>
      <c r="D46" s="55">
        <v>1</v>
      </c>
      <c r="E46" s="60" t="s">
        <v>61</v>
      </c>
      <c r="F46" s="56" t="s">
        <v>62</v>
      </c>
      <c r="G46" s="57" t="s">
        <v>279</v>
      </c>
      <c r="H46" s="58"/>
      <c r="I46" s="58"/>
      <c r="J46" s="59" t="s">
        <v>22</v>
      </c>
      <c r="K46" s="59" t="s">
        <v>241</v>
      </c>
      <c r="L46" s="59"/>
      <c r="M46" s="60" t="s">
        <v>219</v>
      </c>
      <c r="N46" s="60" t="s">
        <v>61</v>
      </c>
      <c r="O46" s="56" t="s">
        <v>62</v>
      </c>
      <c r="P46" s="42">
        <v>5732745883</v>
      </c>
      <c r="Q46" s="90">
        <v>2284</v>
      </c>
      <c r="R46" s="90">
        <v>2636</v>
      </c>
      <c r="S46" s="91">
        <v>2813</v>
      </c>
      <c r="T46" s="62">
        <f>CEILING(V46,10)</f>
        <v>2840</v>
      </c>
      <c r="U46" s="63">
        <f>(Q46+R46+S46)/3</f>
        <v>2577.6666666666665</v>
      </c>
      <c r="V46" s="63">
        <f>U46*1.1</f>
        <v>2835.4333333333334</v>
      </c>
      <c r="W46" s="205">
        <v>1200</v>
      </c>
      <c r="X46" s="64">
        <f>ROUND(W46*11,2)</f>
        <v>13200</v>
      </c>
      <c r="Y46" s="249">
        <f>CEILING(X46,1000)</f>
        <v>14000</v>
      </c>
      <c r="Z46" s="63"/>
      <c r="AA46" s="63"/>
      <c r="AB46" s="63"/>
      <c r="AC46" s="63">
        <f>$Y46</f>
        <v>14000</v>
      </c>
      <c r="AD46" s="63"/>
      <c r="AE46" s="63"/>
      <c r="AF46" s="63"/>
      <c r="AG46" s="42" t="s">
        <v>24</v>
      </c>
      <c r="AH46" s="5" t="s">
        <v>186</v>
      </c>
      <c r="AI46" s="63"/>
      <c r="AJ46" s="63"/>
      <c r="AK46" s="63"/>
      <c r="AL46" s="65">
        <f>ROUND(Ceny!$B$34*12,2)</f>
        <v>0</v>
      </c>
      <c r="AM46" s="63"/>
      <c r="AN46" s="63"/>
      <c r="AO46" s="63"/>
      <c r="AP46" s="63"/>
      <c r="AQ46" s="63"/>
      <c r="AR46" s="63"/>
      <c r="AS46" s="65">
        <f>ROUND($Y46*Ceny!$B$8/100,2)</f>
        <v>0</v>
      </c>
      <c r="AT46" s="63"/>
      <c r="AU46" s="63"/>
      <c r="AV46" s="63"/>
      <c r="AW46" s="65">
        <f>ROUND(SUM(AP46:AV46),2)</f>
        <v>0</v>
      </c>
      <c r="AX46" s="61" t="s">
        <v>187</v>
      </c>
      <c r="AY46" s="63"/>
      <c r="AZ46" s="63"/>
      <c r="BA46" s="66">
        <f>ROUND(Ceny!$B$42*AC46/100,2)</f>
        <v>554.4</v>
      </c>
      <c r="BB46" s="63"/>
      <c r="BC46" s="63"/>
      <c r="BD46" s="63"/>
      <c r="BE46" s="63"/>
      <c r="BF46" s="63"/>
      <c r="BG46" s="66">
        <f>ROUND(Ceny!$C$42*12,2)</f>
        <v>281.04000000000002</v>
      </c>
      <c r="BH46" s="63"/>
      <c r="BI46" s="63"/>
      <c r="BJ46" s="63"/>
      <c r="BK46" s="65">
        <f>ROUND(SUM(AY46:BD46),2)</f>
        <v>554.4</v>
      </c>
      <c r="BL46" s="65">
        <f>ROUND(SUM(BE46:BJ46),2)</f>
        <v>281.04000000000002</v>
      </c>
      <c r="BM46" s="67">
        <f>ROUND(SUM(AI46:AO46)+AW46+BK46+BL46,2)</f>
        <v>835.44</v>
      </c>
    </row>
    <row r="47" spans="1:65" s="23" customFormat="1" ht="21" customHeight="1" x14ac:dyDescent="0.2">
      <c r="A47" s="11">
        <v>55</v>
      </c>
      <c r="B47" s="78"/>
      <c r="C47" s="79">
        <v>16</v>
      </c>
      <c r="D47" s="80"/>
      <c r="E47" s="81" t="s">
        <v>63</v>
      </c>
      <c r="F47" s="81"/>
      <c r="G47" s="82"/>
      <c r="H47" s="83" t="s">
        <v>476</v>
      </c>
      <c r="I47" s="83" t="s">
        <v>402</v>
      </c>
      <c r="J47" s="84"/>
      <c r="K47" s="84"/>
      <c r="L47" s="85"/>
      <c r="M47" s="86"/>
      <c r="N47" s="86"/>
      <c r="O47" s="86"/>
      <c r="P47" s="86"/>
      <c r="Q47" s="87">
        <f t="shared" ref="Q47:AF47" si="94">SUM(Q48)</f>
        <v>719</v>
      </c>
      <c r="R47" s="87">
        <f t="shared" si="94"/>
        <v>800</v>
      </c>
      <c r="S47" s="87">
        <f t="shared" si="94"/>
        <v>869</v>
      </c>
      <c r="T47" s="87">
        <f t="shared" si="94"/>
        <v>880</v>
      </c>
      <c r="U47" s="87">
        <f t="shared" si="94"/>
        <v>796</v>
      </c>
      <c r="V47" s="87">
        <f t="shared" si="94"/>
        <v>875.6</v>
      </c>
      <c r="W47" s="87">
        <f t="shared" si="94"/>
        <v>950</v>
      </c>
      <c r="X47" s="88">
        <f t="shared" si="94"/>
        <v>10450</v>
      </c>
      <c r="Y47" s="87">
        <f t="shared" si="94"/>
        <v>11000</v>
      </c>
      <c r="Z47" s="87">
        <f t="shared" si="94"/>
        <v>0</v>
      </c>
      <c r="AA47" s="87">
        <f t="shared" si="94"/>
        <v>11000</v>
      </c>
      <c r="AB47" s="87">
        <f t="shared" si="94"/>
        <v>0</v>
      </c>
      <c r="AC47" s="87">
        <f t="shared" si="94"/>
        <v>0</v>
      </c>
      <c r="AD47" s="87">
        <f t="shared" si="94"/>
        <v>0</v>
      </c>
      <c r="AE47" s="87">
        <f t="shared" si="94"/>
        <v>0</v>
      </c>
      <c r="AF47" s="87">
        <f t="shared" si="94"/>
        <v>0</v>
      </c>
      <c r="AG47" s="89"/>
      <c r="AH47" s="89"/>
      <c r="AI47" s="89">
        <f t="shared" ref="AI47:AW47" si="95">SUM(AI48)</f>
        <v>0</v>
      </c>
      <c r="AJ47" s="89">
        <f t="shared" si="95"/>
        <v>0</v>
      </c>
      <c r="AK47" s="89">
        <f t="shared" si="95"/>
        <v>0</v>
      </c>
      <c r="AL47" s="89">
        <f t="shared" si="95"/>
        <v>0</v>
      </c>
      <c r="AM47" s="89">
        <f t="shared" si="95"/>
        <v>0</v>
      </c>
      <c r="AN47" s="89">
        <f t="shared" si="95"/>
        <v>0</v>
      </c>
      <c r="AO47" s="89">
        <f t="shared" si="95"/>
        <v>0</v>
      </c>
      <c r="AP47" s="89">
        <f t="shared" si="95"/>
        <v>0</v>
      </c>
      <c r="AQ47" s="89">
        <f t="shared" si="95"/>
        <v>0</v>
      </c>
      <c r="AR47" s="89">
        <f t="shared" si="95"/>
        <v>0</v>
      </c>
      <c r="AS47" s="89">
        <f t="shared" si="95"/>
        <v>0</v>
      </c>
      <c r="AT47" s="89">
        <f t="shared" si="95"/>
        <v>0</v>
      </c>
      <c r="AU47" s="89">
        <f t="shared" si="95"/>
        <v>0</v>
      </c>
      <c r="AV47" s="89">
        <f t="shared" si="95"/>
        <v>0</v>
      </c>
      <c r="AW47" s="89">
        <f t="shared" si="95"/>
        <v>0</v>
      </c>
      <c r="AX47" s="89"/>
      <c r="AY47" s="89">
        <f t="shared" ref="AY47:BM47" si="96">SUM(AY48)</f>
        <v>0</v>
      </c>
      <c r="AZ47" s="89">
        <f t="shared" si="96"/>
        <v>484.11</v>
      </c>
      <c r="BA47" s="89">
        <f t="shared" si="96"/>
        <v>0</v>
      </c>
      <c r="BB47" s="89">
        <f t="shared" si="96"/>
        <v>0</v>
      </c>
      <c r="BC47" s="89">
        <f t="shared" si="96"/>
        <v>0</v>
      </c>
      <c r="BD47" s="89">
        <f t="shared" si="96"/>
        <v>0</v>
      </c>
      <c r="BE47" s="89">
        <f t="shared" si="96"/>
        <v>0</v>
      </c>
      <c r="BF47" s="89">
        <f t="shared" si="96"/>
        <v>107.28</v>
      </c>
      <c r="BG47" s="89">
        <f t="shared" si="96"/>
        <v>0</v>
      </c>
      <c r="BH47" s="89">
        <f t="shared" si="96"/>
        <v>0</v>
      </c>
      <c r="BI47" s="89">
        <f t="shared" si="96"/>
        <v>0</v>
      </c>
      <c r="BJ47" s="89">
        <f t="shared" si="96"/>
        <v>0</v>
      </c>
      <c r="BK47" s="89">
        <f t="shared" si="96"/>
        <v>484.11</v>
      </c>
      <c r="BL47" s="89">
        <f t="shared" si="96"/>
        <v>107.28</v>
      </c>
      <c r="BM47" s="89">
        <f t="shared" si="96"/>
        <v>591.39</v>
      </c>
    </row>
    <row r="48" spans="1:65" s="23" customFormat="1" ht="27" customHeight="1" x14ac:dyDescent="0.2">
      <c r="A48" s="11">
        <v>56</v>
      </c>
      <c r="B48" s="53">
        <v>34</v>
      </c>
      <c r="C48" s="54"/>
      <c r="D48" s="55">
        <v>1</v>
      </c>
      <c r="E48" s="60" t="s">
        <v>63</v>
      </c>
      <c r="F48" s="56" t="s">
        <v>421</v>
      </c>
      <c r="G48" s="57" t="s">
        <v>280</v>
      </c>
      <c r="H48" s="58"/>
      <c r="I48" s="58"/>
      <c r="J48" s="59" t="s">
        <v>245</v>
      </c>
      <c r="K48" s="59" t="s">
        <v>246</v>
      </c>
      <c r="L48" s="59"/>
      <c r="M48" s="60" t="s">
        <v>219</v>
      </c>
      <c r="N48" s="60" t="s">
        <v>63</v>
      </c>
      <c r="O48" s="56" t="s">
        <v>456</v>
      </c>
      <c r="P48" s="42">
        <v>5732745883</v>
      </c>
      <c r="Q48" s="90">
        <v>719</v>
      </c>
      <c r="R48" s="90">
        <v>800</v>
      </c>
      <c r="S48" s="91">
        <v>869</v>
      </c>
      <c r="T48" s="62">
        <f>CEILING(V48,10)</f>
        <v>880</v>
      </c>
      <c r="U48" s="63">
        <f>(Q48+R48+S48)/3</f>
        <v>796</v>
      </c>
      <c r="V48" s="63">
        <f>U48*1.1</f>
        <v>875.6</v>
      </c>
      <c r="W48" s="205">
        <v>950</v>
      </c>
      <c r="X48" s="64">
        <f>ROUND(W48*11,2)</f>
        <v>10450</v>
      </c>
      <c r="Y48" s="249">
        <f>CEILING(X48,1000)</f>
        <v>11000</v>
      </c>
      <c r="Z48" s="63"/>
      <c r="AA48" s="63">
        <f>Y48</f>
        <v>11000</v>
      </c>
      <c r="AB48" s="63"/>
      <c r="AC48" s="63"/>
      <c r="AD48" s="63"/>
      <c r="AE48" s="63"/>
      <c r="AF48" s="63"/>
      <c r="AG48" s="42" t="s">
        <v>24</v>
      </c>
      <c r="AH48" s="5" t="s">
        <v>186</v>
      </c>
      <c r="AI48" s="63"/>
      <c r="AJ48" s="65">
        <f>ROUND(Ceny!$B$32*12,2)</f>
        <v>0</v>
      </c>
      <c r="AK48" s="63"/>
      <c r="AL48" s="63"/>
      <c r="AM48" s="63"/>
      <c r="AN48" s="63"/>
      <c r="AO48" s="63"/>
      <c r="AP48" s="63"/>
      <c r="AQ48" s="65">
        <f>ROUND($Y48*Ceny!$B$6/100,2)</f>
        <v>0</v>
      </c>
      <c r="AR48" s="63"/>
      <c r="AS48" s="63"/>
      <c r="AT48" s="63"/>
      <c r="AU48" s="63"/>
      <c r="AV48" s="63"/>
      <c r="AW48" s="65">
        <f>ROUND(SUM(AP48:AV48),2)</f>
        <v>0</v>
      </c>
      <c r="AX48" s="61" t="s">
        <v>187</v>
      </c>
      <c r="AY48" s="63"/>
      <c r="AZ48" s="65">
        <f>ROUND(Ceny!$B$41*AA48/100,2)</f>
        <v>484.11</v>
      </c>
      <c r="BA48" s="63"/>
      <c r="BB48" s="63"/>
      <c r="BC48" s="63"/>
      <c r="BD48" s="63"/>
      <c r="BE48" s="63"/>
      <c r="BF48" s="65">
        <f>ROUND(Ceny!$C$41*12,2)</f>
        <v>107.28</v>
      </c>
      <c r="BG48" s="63"/>
      <c r="BH48" s="63"/>
      <c r="BI48" s="63"/>
      <c r="BJ48" s="63"/>
      <c r="BK48" s="204">
        <f>ROUND(SUM(AY48:BD48),2)</f>
        <v>484.11</v>
      </c>
      <c r="BL48" s="204">
        <f>ROUND(SUM(BE48:BJ48),2)</f>
        <v>107.28</v>
      </c>
      <c r="BM48" s="67">
        <f>ROUND(SUM(AI48:AO48)+AW48+BK48+BL48,2)</f>
        <v>591.39</v>
      </c>
    </row>
    <row r="49" spans="1:65" s="23" customFormat="1" ht="21" customHeight="1" x14ac:dyDescent="0.2">
      <c r="A49" s="11">
        <v>57</v>
      </c>
      <c r="B49" s="78"/>
      <c r="C49" s="79">
        <v>17</v>
      </c>
      <c r="D49" s="80"/>
      <c r="E49" s="81" t="s">
        <v>64</v>
      </c>
      <c r="F49" s="81"/>
      <c r="G49" s="82"/>
      <c r="H49" s="83" t="s">
        <v>477</v>
      </c>
      <c r="I49" s="83" t="s">
        <v>402</v>
      </c>
      <c r="J49" s="84"/>
      <c r="K49" s="84"/>
      <c r="L49" s="85"/>
      <c r="M49" s="86"/>
      <c r="N49" s="86"/>
      <c r="O49" s="86"/>
      <c r="P49" s="86"/>
      <c r="Q49" s="87">
        <f t="shared" ref="Q49:AF49" si="97">SUM(Q50)</f>
        <v>2378</v>
      </c>
      <c r="R49" s="87">
        <f t="shared" si="97"/>
        <v>2202</v>
      </c>
      <c r="S49" s="87">
        <f t="shared" si="97"/>
        <v>2196</v>
      </c>
      <c r="T49" s="87">
        <f t="shared" si="97"/>
        <v>2490</v>
      </c>
      <c r="U49" s="87">
        <f t="shared" si="97"/>
        <v>2258.6666666666665</v>
      </c>
      <c r="V49" s="87">
        <f t="shared" si="97"/>
        <v>2484.5333333333333</v>
      </c>
      <c r="W49" s="87">
        <f>SUM(W50)</f>
        <v>2300</v>
      </c>
      <c r="X49" s="88">
        <f t="shared" si="97"/>
        <v>25300</v>
      </c>
      <c r="Y49" s="87">
        <f t="shared" si="97"/>
        <v>26000</v>
      </c>
      <c r="Z49" s="87">
        <f t="shared" si="97"/>
        <v>0</v>
      </c>
      <c r="AA49" s="87">
        <f t="shared" si="97"/>
        <v>0</v>
      </c>
      <c r="AB49" s="87">
        <f t="shared" si="97"/>
        <v>0</v>
      </c>
      <c r="AC49" s="87">
        <f t="shared" si="97"/>
        <v>26000</v>
      </c>
      <c r="AD49" s="87">
        <f t="shared" si="97"/>
        <v>0</v>
      </c>
      <c r="AE49" s="87">
        <f t="shared" si="97"/>
        <v>0</v>
      </c>
      <c r="AF49" s="87">
        <f t="shared" si="97"/>
        <v>0</v>
      </c>
      <c r="AG49" s="89"/>
      <c r="AH49" s="89"/>
      <c r="AI49" s="89">
        <f t="shared" ref="AI49:AW49" si="98">SUM(AI50)</f>
        <v>0</v>
      </c>
      <c r="AJ49" s="89">
        <f t="shared" si="98"/>
        <v>0</v>
      </c>
      <c r="AK49" s="89">
        <f t="shared" si="98"/>
        <v>0</v>
      </c>
      <c r="AL49" s="89">
        <f t="shared" si="98"/>
        <v>0</v>
      </c>
      <c r="AM49" s="89">
        <f t="shared" si="98"/>
        <v>0</v>
      </c>
      <c r="AN49" s="89">
        <f t="shared" si="98"/>
        <v>0</v>
      </c>
      <c r="AO49" s="89">
        <f t="shared" si="98"/>
        <v>0</v>
      </c>
      <c r="AP49" s="89">
        <f t="shared" si="98"/>
        <v>0</v>
      </c>
      <c r="AQ49" s="89">
        <f t="shared" si="98"/>
        <v>0</v>
      </c>
      <c r="AR49" s="89">
        <f t="shared" si="98"/>
        <v>0</v>
      </c>
      <c r="AS49" s="89">
        <f t="shared" si="98"/>
        <v>0</v>
      </c>
      <c r="AT49" s="89">
        <f t="shared" si="98"/>
        <v>0</v>
      </c>
      <c r="AU49" s="89">
        <f t="shared" si="98"/>
        <v>0</v>
      </c>
      <c r="AV49" s="89">
        <f t="shared" si="98"/>
        <v>0</v>
      </c>
      <c r="AW49" s="89">
        <f t="shared" si="98"/>
        <v>0</v>
      </c>
      <c r="AX49" s="89"/>
      <c r="AY49" s="89">
        <f t="shared" ref="AY49:BM49" si="99">SUM(AY50)</f>
        <v>0</v>
      </c>
      <c r="AZ49" s="89">
        <f t="shared" si="99"/>
        <v>0</v>
      </c>
      <c r="BA49" s="89">
        <f t="shared" si="99"/>
        <v>1029.5999999999999</v>
      </c>
      <c r="BB49" s="89">
        <f t="shared" si="99"/>
        <v>0</v>
      </c>
      <c r="BC49" s="89">
        <f t="shared" si="99"/>
        <v>0</v>
      </c>
      <c r="BD49" s="89">
        <f t="shared" si="99"/>
        <v>0</v>
      </c>
      <c r="BE49" s="89">
        <f t="shared" si="99"/>
        <v>0</v>
      </c>
      <c r="BF49" s="89">
        <f t="shared" si="99"/>
        <v>0</v>
      </c>
      <c r="BG49" s="89">
        <f t="shared" si="99"/>
        <v>281.04000000000002</v>
      </c>
      <c r="BH49" s="89">
        <f t="shared" si="99"/>
        <v>0</v>
      </c>
      <c r="BI49" s="89">
        <f t="shared" si="99"/>
        <v>0</v>
      </c>
      <c r="BJ49" s="89">
        <f t="shared" si="99"/>
        <v>0</v>
      </c>
      <c r="BK49" s="89">
        <f t="shared" si="99"/>
        <v>1029.5999999999999</v>
      </c>
      <c r="BL49" s="89">
        <f t="shared" si="99"/>
        <v>281.04000000000002</v>
      </c>
      <c r="BM49" s="89">
        <f t="shared" si="99"/>
        <v>1310.6400000000001</v>
      </c>
    </row>
    <row r="50" spans="1:65" ht="24" customHeight="1" x14ac:dyDescent="0.2">
      <c r="A50" s="11">
        <v>58</v>
      </c>
      <c r="B50" s="53">
        <v>35</v>
      </c>
      <c r="C50" s="54"/>
      <c r="D50" s="55">
        <v>1</v>
      </c>
      <c r="E50" s="60" t="s">
        <v>64</v>
      </c>
      <c r="F50" s="56" t="s">
        <v>422</v>
      </c>
      <c r="G50" s="57" t="s">
        <v>348</v>
      </c>
      <c r="H50" s="58"/>
      <c r="I50" s="58"/>
      <c r="J50" s="59" t="s">
        <v>22</v>
      </c>
      <c r="K50" s="59" t="s">
        <v>241</v>
      </c>
      <c r="L50" s="59"/>
      <c r="M50" s="60" t="s">
        <v>219</v>
      </c>
      <c r="N50" s="60" t="s">
        <v>64</v>
      </c>
      <c r="O50" s="56" t="s">
        <v>422</v>
      </c>
      <c r="P50" s="42">
        <v>5732745883</v>
      </c>
      <c r="Q50" s="90">
        <v>2378</v>
      </c>
      <c r="R50" s="90">
        <v>2202</v>
      </c>
      <c r="S50" s="91">
        <v>2196</v>
      </c>
      <c r="T50" s="62">
        <f>CEILING(V50,10)</f>
        <v>2490</v>
      </c>
      <c r="U50" s="63">
        <f>(Q50+R50+S50)/3</f>
        <v>2258.6666666666665</v>
      </c>
      <c r="V50" s="63">
        <f>U50*1.1</f>
        <v>2484.5333333333333</v>
      </c>
      <c r="W50" s="205">
        <v>2300</v>
      </c>
      <c r="X50" s="64">
        <f>ROUND(W50*11,2)</f>
        <v>25300</v>
      </c>
      <c r="Y50" s="249">
        <f>CEILING(X50,1000)</f>
        <v>26000</v>
      </c>
      <c r="Z50" s="63"/>
      <c r="AA50" s="63"/>
      <c r="AB50" s="63"/>
      <c r="AC50" s="63">
        <f>$Y50</f>
        <v>26000</v>
      </c>
      <c r="AD50" s="63"/>
      <c r="AE50" s="63"/>
      <c r="AF50" s="63"/>
      <c r="AG50" s="42" t="s">
        <v>24</v>
      </c>
      <c r="AH50" s="5" t="s">
        <v>186</v>
      </c>
      <c r="AI50" s="63"/>
      <c r="AJ50" s="63"/>
      <c r="AK50" s="63"/>
      <c r="AL50" s="65">
        <f>ROUND(Ceny!$B$34*12,2)</f>
        <v>0</v>
      </c>
      <c r="AM50" s="63"/>
      <c r="AN50" s="63"/>
      <c r="AO50" s="63"/>
      <c r="AP50" s="63"/>
      <c r="AQ50" s="63"/>
      <c r="AR50" s="63"/>
      <c r="AS50" s="65">
        <f>ROUND($Y50*Ceny!$B$8/100,2)</f>
        <v>0</v>
      </c>
      <c r="AT50" s="63"/>
      <c r="AU50" s="63"/>
      <c r="AV50" s="63"/>
      <c r="AW50" s="65">
        <f>ROUND(SUM(AP50:AV50),2)</f>
        <v>0</v>
      </c>
      <c r="AX50" s="61" t="s">
        <v>187</v>
      </c>
      <c r="AY50" s="63"/>
      <c r="AZ50" s="63"/>
      <c r="BA50" s="66">
        <f>ROUND(Ceny!$B$42*AC50/100,2)</f>
        <v>1029.5999999999999</v>
      </c>
      <c r="BB50" s="63"/>
      <c r="BC50" s="63"/>
      <c r="BD50" s="63"/>
      <c r="BE50" s="63"/>
      <c r="BF50" s="63"/>
      <c r="BG50" s="66">
        <f>ROUND(Ceny!$C$42*12,2)</f>
        <v>281.04000000000002</v>
      </c>
      <c r="BH50" s="63"/>
      <c r="BI50" s="63"/>
      <c r="BJ50" s="63"/>
      <c r="BK50" s="65">
        <f>ROUND(SUM(AY50:BD50),2)</f>
        <v>1029.5999999999999</v>
      </c>
      <c r="BL50" s="65">
        <f>ROUND(SUM(BE50:BJ50),2)</f>
        <v>281.04000000000002</v>
      </c>
      <c r="BM50" s="67">
        <f>ROUND(SUM(AI50:AO50)+AW50+BK50+BL50,2)</f>
        <v>1310.6400000000001</v>
      </c>
    </row>
    <row r="51" spans="1:65" ht="21" customHeight="1" x14ac:dyDescent="0.2">
      <c r="A51" s="11">
        <v>59</v>
      </c>
      <c r="B51" s="78"/>
      <c r="C51" s="79">
        <v>18</v>
      </c>
      <c r="D51" s="80"/>
      <c r="E51" s="81" t="s">
        <v>65</v>
      </c>
      <c r="F51" s="81"/>
      <c r="G51" s="82"/>
      <c r="H51" s="83" t="s">
        <v>478</v>
      </c>
      <c r="I51" s="83" t="s">
        <v>402</v>
      </c>
      <c r="J51" s="84"/>
      <c r="K51" s="84"/>
      <c r="L51" s="85"/>
      <c r="M51" s="86"/>
      <c r="N51" s="86"/>
      <c r="O51" s="86"/>
      <c r="P51" s="86"/>
      <c r="Q51" s="87">
        <f t="shared" ref="Q51:AF51" si="100">SUM(Q52)</f>
        <v>1705</v>
      </c>
      <c r="R51" s="87">
        <f t="shared" si="100"/>
        <v>1392</v>
      </c>
      <c r="S51" s="87">
        <f t="shared" si="100"/>
        <v>1727</v>
      </c>
      <c r="T51" s="87">
        <f t="shared" si="100"/>
        <v>1770</v>
      </c>
      <c r="U51" s="87">
        <f t="shared" si="100"/>
        <v>1608</v>
      </c>
      <c r="V51" s="87">
        <f t="shared" si="100"/>
        <v>1768.8000000000002</v>
      </c>
      <c r="W51" s="87">
        <f t="shared" si="100"/>
        <v>2000</v>
      </c>
      <c r="X51" s="88">
        <f t="shared" si="100"/>
        <v>22000</v>
      </c>
      <c r="Y51" s="87">
        <f t="shared" si="100"/>
        <v>22000</v>
      </c>
      <c r="Z51" s="87">
        <f t="shared" si="100"/>
        <v>0</v>
      </c>
      <c r="AA51" s="87">
        <f t="shared" si="100"/>
        <v>0</v>
      </c>
      <c r="AB51" s="87">
        <f t="shared" si="100"/>
        <v>0</v>
      </c>
      <c r="AC51" s="87">
        <f t="shared" si="100"/>
        <v>22000</v>
      </c>
      <c r="AD51" s="87">
        <f t="shared" si="100"/>
        <v>0</v>
      </c>
      <c r="AE51" s="87">
        <f t="shared" si="100"/>
        <v>0</v>
      </c>
      <c r="AF51" s="87">
        <f t="shared" si="100"/>
        <v>0</v>
      </c>
      <c r="AG51" s="89"/>
      <c r="AH51" s="89"/>
      <c r="AI51" s="89">
        <f t="shared" ref="AI51:AW51" si="101">SUM(AI52)</f>
        <v>0</v>
      </c>
      <c r="AJ51" s="89">
        <f t="shared" si="101"/>
        <v>0</v>
      </c>
      <c r="AK51" s="89">
        <f t="shared" si="101"/>
        <v>0</v>
      </c>
      <c r="AL51" s="89">
        <f t="shared" si="101"/>
        <v>0</v>
      </c>
      <c r="AM51" s="89">
        <f t="shared" si="101"/>
        <v>0</v>
      </c>
      <c r="AN51" s="89">
        <f t="shared" si="101"/>
        <v>0</v>
      </c>
      <c r="AO51" s="89">
        <f t="shared" si="101"/>
        <v>0</v>
      </c>
      <c r="AP51" s="89">
        <f t="shared" si="101"/>
        <v>0</v>
      </c>
      <c r="AQ51" s="89">
        <f t="shared" si="101"/>
        <v>0</v>
      </c>
      <c r="AR51" s="89">
        <f t="shared" si="101"/>
        <v>0</v>
      </c>
      <c r="AS51" s="89">
        <f t="shared" si="101"/>
        <v>0</v>
      </c>
      <c r="AT51" s="89">
        <f t="shared" si="101"/>
        <v>0</v>
      </c>
      <c r="AU51" s="89">
        <f t="shared" si="101"/>
        <v>0</v>
      </c>
      <c r="AV51" s="89">
        <f t="shared" si="101"/>
        <v>0</v>
      </c>
      <c r="AW51" s="89">
        <f t="shared" si="101"/>
        <v>0</v>
      </c>
      <c r="AX51" s="89"/>
      <c r="AY51" s="89">
        <f t="shared" ref="AY51:BM51" si="102">SUM(AY52)</f>
        <v>0</v>
      </c>
      <c r="AZ51" s="89">
        <f t="shared" si="102"/>
        <v>0</v>
      </c>
      <c r="BA51" s="89">
        <f t="shared" si="102"/>
        <v>871.2</v>
      </c>
      <c r="BB51" s="89">
        <f t="shared" si="102"/>
        <v>0</v>
      </c>
      <c r="BC51" s="89">
        <f t="shared" si="102"/>
        <v>0</v>
      </c>
      <c r="BD51" s="89">
        <f t="shared" si="102"/>
        <v>0</v>
      </c>
      <c r="BE51" s="89">
        <f t="shared" si="102"/>
        <v>0</v>
      </c>
      <c r="BF51" s="89">
        <f t="shared" si="102"/>
        <v>0</v>
      </c>
      <c r="BG51" s="89">
        <f t="shared" si="102"/>
        <v>281.04000000000002</v>
      </c>
      <c r="BH51" s="89">
        <f t="shared" si="102"/>
        <v>0</v>
      </c>
      <c r="BI51" s="89">
        <f t="shared" si="102"/>
        <v>0</v>
      </c>
      <c r="BJ51" s="89">
        <f t="shared" si="102"/>
        <v>0</v>
      </c>
      <c r="BK51" s="89">
        <f t="shared" si="102"/>
        <v>871.2</v>
      </c>
      <c r="BL51" s="89">
        <f t="shared" si="102"/>
        <v>281.04000000000002</v>
      </c>
      <c r="BM51" s="89">
        <f t="shared" si="102"/>
        <v>1152.24</v>
      </c>
    </row>
    <row r="52" spans="1:65" s="96" customFormat="1" ht="21" customHeight="1" x14ac:dyDescent="0.2">
      <c r="A52" s="11">
        <v>60</v>
      </c>
      <c r="B52" s="53">
        <v>36</v>
      </c>
      <c r="C52" s="54"/>
      <c r="D52" s="55">
        <v>1</v>
      </c>
      <c r="E52" s="60" t="s">
        <v>65</v>
      </c>
      <c r="F52" s="56" t="s">
        <v>423</v>
      </c>
      <c r="G52" s="57" t="s">
        <v>315</v>
      </c>
      <c r="H52" s="58"/>
      <c r="I52" s="58"/>
      <c r="J52" s="59" t="s">
        <v>22</v>
      </c>
      <c r="K52" s="59" t="s">
        <v>241</v>
      </c>
      <c r="L52" s="59"/>
      <c r="M52" s="60" t="s">
        <v>219</v>
      </c>
      <c r="N52" s="60" t="s">
        <v>65</v>
      </c>
      <c r="O52" s="56" t="s">
        <v>423</v>
      </c>
      <c r="P52" s="42">
        <v>5732745883</v>
      </c>
      <c r="Q52" s="90">
        <v>1705</v>
      </c>
      <c r="R52" s="90">
        <v>1392</v>
      </c>
      <c r="S52" s="91">
        <v>1727</v>
      </c>
      <c r="T52" s="62">
        <f>CEILING(V52,10)</f>
        <v>1770</v>
      </c>
      <c r="U52" s="63">
        <f>(Q52+R52+S52)/3</f>
        <v>1608</v>
      </c>
      <c r="V52" s="63">
        <f>U52*1.1</f>
        <v>1768.8000000000002</v>
      </c>
      <c r="W52" s="205">
        <v>2000</v>
      </c>
      <c r="X52" s="64">
        <f>ROUND(W52*11,2)</f>
        <v>22000</v>
      </c>
      <c r="Y52" s="249">
        <f>CEILING(X52,1000)</f>
        <v>22000</v>
      </c>
      <c r="Z52" s="63"/>
      <c r="AA52" s="63"/>
      <c r="AB52" s="63"/>
      <c r="AC52" s="63">
        <f>$Y52</f>
        <v>22000</v>
      </c>
      <c r="AD52" s="63"/>
      <c r="AE52" s="63"/>
      <c r="AF52" s="63"/>
      <c r="AG52" s="42" t="s">
        <v>24</v>
      </c>
      <c r="AH52" s="5" t="s">
        <v>186</v>
      </c>
      <c r="AI52" s="63"/>
      <c r="AJ52" s="63"/>
      <c r="AK52" s="63"/>
      <c r="AL52" s="65">
        <f>ROUND(Ceny!$B$34*12,2)</f>
        <v>0</v>
      </c>
      <c r="AM52" s="63"/>
      <c r="AN52" s="63"/>
      <c r="AO52" s="63"/>
      <c r="AP52" s="63"/>
      <c r="AQ52" s="63"/>
      <c r="AR52" s="63"/>
      <c r="AS52" s="65">
        <f>ROUND($Y52*Ceny!$B$8/100,2)</f>
        <v>0</v>
      </c>
      <c r="AT52" s="63"/>
      <c r="AU52" s="63"/>
      <c r="AV52" s="63"/>
      <c r="AW52" s="65">
        <f>ROUND(SUM(AP52:AV52),2)</f>
        <v>0</v>
      </c>
      <c r="AX52" s="61" t="s">
        <v>187</v>
      </c>
      <c r="AY52" s="63"/>
      <c r="AZ52" s="63"/>
      <c r="BA52" s="66">
        <f>ROUND(Ceny!$B$42*AC52/100,2)</f>
        <v>871.2</v>
      </c>
      <c r="BB52" s="63"/>
      <c r="BC52" s="63"/>
      <c r="BD52" s="63"/>
      <c r="BE52" s="63"/>
      <c r="BF52" s="63"/>
      <c r="BG52" s="66">
        <f>ROUND(Ceny!$C$42*12,2)</f>
        <v>281.04000000000002</v>
      </c>
      <c r="BH52" s="63"/>
      <c r="BI52" s="63"/>
      <c r="BJ52" s="63"/>
      <c r="BK52" s="65">
        <f>ROUND(SUM(AY52:BD52),2)</f>
        <v>871.2</v>
      </c>
      <c r="BL52" s="65">
        <f>ROUND(SUM(BE52:BJ52),2)</f>
        <v>281.04000000000002</v>
      </c>
      <c r="BM52" s="67">
        <f>ROUND(SUM(AI52:AO52)+AW52+BK52+BL52,2)</f>
        <v>1152.24</v>
      </c>
    </row>
    <row r="53" spans="1:65" s="96" customFormat="1" ht="21" customHeight="1" x14ac:dyDescent="0.2">
      <c r="A53" s="11">
        <v>61</v>
      </c>
      <c r="B53" s="78"/>
      <c r="C53" s="79">
        <v>19</v>
      </c>
      <c r="D53" s="80"/>
      <c r="E53" s="81" t="s">
        <v>66</v>
      </c>
      <c r="F53" s="81"/>
      <c r="G53" s="82"/>
      <c r="H53" s="83" t="s">
        <v>479</v>
      </c>
      <c r="I53" s="83" t="s">
        <v>402</v>
      </c>
      <c r="J53" s="84"/>
      <c r="K53" s="84"/>
      <c r="L53" s="85"/>
      <c r="M53" s="86"/>
      <c r="N53" s="86"/>
      <c r="O53" s="86"/>
      <c r="P53" s="86"/>
      <c r="Q53" s="87">
        <f t="shared" ref="Q53:AF53" si="103">SUM(Q54)</f>
        <v>2857</v>
      </c>
      <c r="R53" s="87">
        <f t="shared" si="103"/>
        <v>2490</v>
      </c>
      <c r="S53" s="87">
        <f t="shared" si="103"/>
        <v>2466</v>
      </c>
      <c r="T53" s="87">
        <f t="shared" si="103"/>
        <v>2870</v>
      </c>
      <c r="U53" s="87">
        <f t="shared" si="103"/>
        <v>2604.3333333333335</v>
      </c>
      <c r="V53" s="87">
        <f t="shared" si="103"/>
        <v>2864.7666666666669</v>
      </c>
      <c r="W53" s="87">
        <f t="shared" si="103"/>
        <v>3100</v>
      </c>
      <c r="X53" s="88">
        <f t="shared" si="103"/>
        <v>34100</v>
      </c>
      <c r="Y53" s="87">
        <f t="shared" si="103"/>
        <v>35000</v>
      </c>
      <c r="Z53" s="87">
        <f t="shared" si="103"/>
        <v>0</v>
      </c>
      <c r="AA53" s="87">
        <f t="shared" si="103"/>
        <v>0</v>
      </c>
      <c r="AB53" s="87">
        <f t="shared" si="103"/>
        <v>0</v>
      </c>
      <c r="AC53" s="87">
        <f t="shared" si="103"/>
        <v>35000</v>
      </c>
      <c r="AD53" s="87">
        <f t="shared" si="103"/>
        <v>0</v>
      </c>
      <c r="AE53" s="87">
        <f t="shared" si="103"/>
        <v>0</v>
      </c>
      <c r="AF53" s="87">
        <f t="shared" si="103"/>
        <v>0</v>
      </c>
      <c r="AG53" s="89"/>
      <c r="AH53" s="89"/>
      <c r="AI53" s="89">
        <f t="shared" ref="AI53:AW53" si="104">SUM(AI54)</f>
        <v>0</v>
      </c>
      <c r="AJ53" s="89">
        <f t="shared" si="104"/>
        <v>0</v>
      </c>
      <c r="AK53" s="89">
        <f t="shared" si="104"/>
        <v>0</v>
      </c>
      <c r="AL53" s="89">
        <f t="shared" si="104"/>
        <v>0</v>
      </c>
      <c r="AM53" s="89">
        <f t="shared" si="104"/>
        <v>0</v>
      </c>
      <c r="AN53" s="89">
        <f t="shared" si="104"/>
        <v>0</v>
      </c>
      <c r="AO53" s="89">
        <f t="shared" si="104"/>
        <v>0</v>
      </c>
      <c r="AP53" s="89">
        <f t="shared" si="104"/>
        <v>0</v>
      </c>
      <c r="AQ53" s="89">
        <f t="shared" si="104"/>
        <v>0</v>
      </c>
      <c r="AR53" s="89">
        <f t="shared" si="104"/>
        <v>0</v>
      </c>
      <c r="AS53" s="89">
        <f t="shared" si="104"/>
        <v>0</v>
      </c>
      <c r="AT53" s="89">
        <f t="shared" si="104"/>
        <v>0</v>
      </c>
      <c r="AU53" s="89">
        <f t="shared" si="104"/>
        <v>0</v>
      </c>
      <c r="AV53" s="89">
        <f t="shared" si="104"/>
        <v>0</v>
      </c>
      <c r="AW53" s="89">
        <f t="shared" si="104"/>
        <v>0</v>
      </c>
      <c r="AX53" s="89"/>
      <c r="AY53" s="89">
        <f t="shared" ref="AY53:BM53" si="105">SUM(AY54)</f>
        <v>0</v>
      </c>
      <c r="AZ53" s="89">
        <f t="shared" si="105"/>
        <v>0</v>
      </c>
      <c r="BA53" s="89">
        <f t="shared" si="105"/>
        <v>1386</v>
      </c>
      <c r="BB53" s="89">
        <f t="shared" si="105"/>
        <v>0</v>
      </c>
      <c r="BC53" s="89">
        <f t="shared" si="105"/>
        <v>0</v>
      </c>
      <c r="BD53" s="89">
        <f t="shared" si="105"/>
        <v>0</v>
      </c>
      <c r="BE53" s="89">
        <f t="shared" si="105"/>
        <v>0</v>
      </c>
      <c r="BF53" s="89">
        <f t="shared" si="105"/>
        <v>0</v>
      </c>
      <c r="BG53" s="89">
        <f t="shared" si="105"/>
        <v>281.04000000000002</v>
      </c>
      <c r="BH53" s="89">
        <f t="shared" si="105"/>
        <v>0</v>
      </c>
      <c r="BI53" s="89">
        <f t="shared" si="105"/>
        <v>0</v>
      </c>
      <c r="BJ53" s="89">
        <f t="shared" si="105"/>
        <v>0</v>
      </c>
      <c r="BK53" s="89">
        <f t="shared" si="105"/>
        <v>1386</v>
      </c>
      <c r="BL53" s="89">
        <f t="shared" si="105"/>
        <v>281.04000000000002</v>
      </c>
      <c r="BM53" s="89">
        <f t="shared" si="105"/>
        <v>1667.04</v>
      </c>
    </row>
    <row r="54" spans="1:65" s="96" customFormat="1" ht="21" customHeight="1" x14ac:dyDescent="0.2">
      <c r="A54" s="11">
        <v>62</v>
      </c>
      <c r="B54" s="53">
        <v>37</v>
      </c>
      <c r="C54" s="54"/>
      <c r="D54" s="55">
        <v>1</v>
      </c>
      <c r="E54" s="60" t="s">
        <v>66</v>
      </c>
      <c r="F54" s="56" t="s">
        <v>67</v>
      </c>
      <c r="G54" s="57" t="s">
        <v>281</v>
      </c>
      <c r="H54" s="58"/>
      <c r="I54" s="58"/>
      <c r="J54" s="59" t="s">
        <v>22</v>
      </c>
      <c r="K54" s="59" t="s">
        <v>241</v>
      </c>
      <c r="L54" s="59"/>
      <c r="M54" s="60" t="s">
        <v>219</v>
      </c>
      <c r="N54" s="60" t="s">
        <v>66</v>
      </c>
      <c r="O54" s="56" t="s">
        <v>67</v>
      </c>
      <c r="P54" s="42">
        <v>5732745883</v>
      </c>
      <c r="Q54" s="90">
        <v>2857</v>
      </c>
      <c r="R54" s="90">
        <v>2490</v>
      </c>
      <c r="S54" s="91">
        <v>2466</v>
      </c>
      <c r="T54" s="62">
        <f>CEILING(V54,10)</f>
        <v>2870</v>
      </c>
      <c r="U54" s="63">
        <f>(Q54+R54+S54)/3</f>
        <v>2604.3333333333335</v>
      </c>
      <c r="V54" s="63">
        <f>U54*1.1</f>
        <v>2864.7666666666669</v>
      </c>
      <c r="W54" s="205">
        <v>3100</v>
      </c>
      <c r="X54" s="64">
        <f>ROUND(W54*11,2)</f>
        <v>34100</v>
      </c>
      <c r="Y54" s="249">
        <f>CEILING(X54,1000)</f>
        <v>35000</v>
      </c>
      <c r="Z54" s="63"/>
      <c r="AA54" s="63"/>
      <c r="AB54" s="63"/>
      <c r="AC54" s="63">
        <f>$Y54</f>
        <v>35000</v>
      </c>
      <c r="AD54" s="63"/>
      <c r="AE54" s="63"/>
      <c r="AF54" s="63"/>
      <c r="AG54" s="42" t="s">
        <v>24</v>
      </c>
      <c r="AH54" s="5" t="s">
        <v>186</v>
      </c>
      <c r="AI54" s="63"/>
      <c r="AJ54" s="63"/>
      <c r="AK54" s="63"/>
      <c r="AL54" s="65">
        <f>ROUND(Ceny!$B$34*12,2)</f>
        <v>0</v>
      </c>
      <c r="AM54" s="63"/>
      <c r="AN54" s="63"/>
      <c r="AO54" s="63"/>
      <c r="AP54" s="63"/>
      <c r="AQ54" s="63"/>
      <c r="AR54" s="63"/>
      <c r="AS54" s="65">
        <f>ROUND($Y54*Ceny!$B$8/100,2)</f>
        <v>0</v>
      </c>
      <c r="AT54" s="63"/>
      <c r="AU54" s="63"/>
      <c r="AV54" s="63"/>
      <c r="AW54" s="65">
        <f>ROUND(SUM(AP54:AV54),2)</f>
        <v>0</v>
      </c>
      <c r="AX54" s="61" t="s">
        <v>187</v>
      </c>
      <c r="AY54" s="63"/>
      <c r="AZ54" s="63"/>
      <c r="BA54" s="66">
        <f>ROUND(Ceny!$B$42*AC54/100,2)</f>
        <v>1386</v>
      </c>
      <c r="BB54" s="63"/>
      <c r="BC54" s="63"/>
      <c r="BD54" s="63"/>
      <c r="BE54" s="63"/>
      <c r="BF54" s="63"/>
      <c r="BG54" s="66">
        <f>ROUND(Ceny!$C$42*12,2)</f>
        <v>281.04000000000002</v>
      </c>
      <c r="BH54" s="63"/>
      <c r="BI54" s="63"/>
      <c r="BJ54" s="63"/>
      <c r="BK54" s="65">
        <f>ROUND(SUM(AY54:BD54),2)</f>
        <v>1386</v>
      </c>
      <c r="BL54" s="65">
        <f>ROUND(SUM(BE54:BJ54),2)</f>
        <v>281.04000000000002</v>
      </c>
      <c r="BM54" s="67">
        <f>ROUND(SUM(AI54:AO54)+AW54+BK54+BL54,2)</f>
        <v>1667.04</v>
      </c>
    </row>
    <row r="55" spans="1:65" s="96" customFormat="1" ht="21" customHeight="1" x14ac:dyDescent="0.2">
      <c r="A55" s="11">
        <v>63</v>
      </c>
      <c r="B55" s="78"/>
      <c r="C55" s="79">
        <v>20</v>
      </c>
      <c r="D55" s="80"/>
      <c r="E55" s="81" t="s">
        <v>68</v>
      </c>
      <c r="F55" s="81"/>
      <c r="G55" s="82"/>
      <c r="H55" s="83" t="s">
        <v>480</v>
      </c>
      <c r="I55" s="83" t="s">
        <v>402</v>
      </c>
      <c r="J55" s="84"/>
      <c r="K55" s="84"/>
      <c r="L55" s="85"/>
      <c r="M55" s="86"/>
      <c r="N55" s="86"/>
      <c r="O55" s="86"/>
      <c r="P55" s="86"/>
      <c r="Q55" s="87">
        <f t="shared" ref="Q55:AF55" si="106">SUM(Q56)</f>
        <v>10505</v>
      </c>
      <c r="R55" s="87">
        <f t="shared" si="106"/>
        <v>9879</v>
      </c>
      <c r="S55" s="87">
        <f t="shared" si="106"/>
        <v>9251</v>
      </c>
      <c r="T55" s="87">
        <f t="shared" si="106"/>
        <v>10870</v>
      </c>
      <c r="U55" s="87">
        <f t="shared" si="106"/>
        <v>9878.3333333333339</v>
      </c>
      <c r="V55" s="87">
        <f t="shared" si="106"/>
        <v>10866.166666666668</v>
      </c>
      <c r="W55" s="87">
        <f t="shared" si="106"/>
        <v>8100</v>
      </c>
      <c r="X55" s="88">
        <f t="shared" si="106"/>
        <v>89100</v>
      </c>
      <c r="Y55" s="87">
        <f t="shared" si="106"/>
        <v>90000</v>
      </c>
      <c r="Z55" s="87">
        <f t="shared" si="106"/>
        <v>0</v>
      </c>
      <c r="AA55" s="87">
        <f t="shared" si="106"/>
        <v>0</v>
      </c>
      <c r="AB55" s="87">
        <f t="shared" si="106"/>
        <v>0</v>
      </c>
      <c r="AC55" s="87">
        <f t="shared" si="106"/>
        <v>0</v>
      </c>
      <c r="AD55" s="87">
        <f t="shared" si="106"/>
        <v>90000</v>
      </c>
      <c r="AE55" s="87">
        <f t="shared" si="106"/>
        <v>0</v>
      </c>
      <c r="AF55" s="87">
        <f t="shared" si="106"/>
        <v>0</v>
      </c>
      <c r="AG55" s="89"/>
      <c r="AH55" s="89"/>
      <c r="AI55" s="89">
        <f t="shared" ref="AI55:AW55" si="107">SUM(AI56)</f>
        <v>0</v>
      </c>
      <c r="AJ55" s="89">
        <f t="shared" si="107"/>
        <v>0</v>
      </c>
      <c r="AK55" s="89">
        <f t="shared" si="107"/>
        <v>0</v>
      </c>
      <c r="AL55" s="89">
        <f t="shared" si="107"/>
        <v>0</v>
      </c>
      <c r="AM55" s="89">
        <f t="shared" si="107"/>
        <v>0</v>
      </c>
      <c r="AN55" s="89">
        <f t="shared" si="107"/>
        <v>0</v>
      </c>
      <c r="AO55" s="89">
        <f t="shared" si="107"/>
        <v>0</v>
      </c>
      <c r="AP55" s="89">
        <f t="shared" si="107"/>
        <v>0</v>
      </c>
      <c r="AQ55" s="89">
        <f t="shared" si="107"/>
        <v>0</v>
      </c>
      <c r="AR55" s="89">
        <f t="shared" si="107"/>
        <v>0</v>
      </c>
      <c r="AS55" s="89">
        <f t="shared" si="107"/>
        <v>0</v>
      </c>
      <c r="AT55" s="89">
        <f t="shared" si="107"/>
        <v>0</v>
      </c>
      <c r="AU55" s="89">
        <f t="shared" si="107"/>
        <v>0</v>
      </c>
      <c r="AV55" s="89">
        <f t="shared" si="107"/>
        <v>0</v>
      </c>
      <c r="AW55" s="89">
        <f t="shared" si="107"/>
        <v>0</v>
      </c>
      <c r="AX55" s="89"/>
      <c r="AY55" s="89">
        <f t="shared" ref="AY55:BM55" si="108">SUM(AY56)</f>
        <v>0</v>
      </c>
      <c r="AZ55" s="89">
        <f t="shared" si="108"/>
        <v>0</v>
      </c>
      <c r="BA55" s="89">
        <f t="shared" si="108"/>
        <v>0</v>
      </c>
      <c r="BB55" s="89">
        <f t="shared" si="108"/>
        <v>3096</v>
      </c>
      <c r="BC55" s="89">
        <f t="shared" si="108"/>
        <v>0</v>
      </c>
      <c r="BD55" s="89">
        <f t="shared" si="108"/>
        <v>0</v>
      </c>
      <c r="BE55" s="89">
        <f t="shared" si="108"/>
        <v>0</v>
      </c>
      <c r="BF55" s="89">
        <f t="shared" si="108"/>
        <v>0</v>
      </c>
      <c r="BG55" s="89">
        <f t="shared" si="108"/>
        <v>0</v>
      </c>
      <c r="BH55" s="89">
        <f t="shared" si="108"/>
        <v>1982.4</v>
      </c>
      <c r="BI55" s="89">
        <f t="shared" si="108"/>
        <v>0</v>
      </c>
      <c r="BJ55" s="89">
        <f t="shared" si="108"/>
        <v>0</v>
      </c>
      <c r="BK55" s="89">
        <f t="shared" si="108"/>
        <v>3096</v>
      </c>
      <c r="BL55" s="89">
        <f t="shared" si="108"/>
        <v>1982.4</v>
      </c>
      <c r="BM55" s="89">
        <f t="shared" si="108"/>
        <v>5078.3999999999996</v>
      </c>
    </row>
    <row r="56" spans="1:65" s="96" customFormat="1" ht="21" customHeight="1" x14ac:dyDescent="0.2">
      <c r="A56" s="11">
        <v>64</v>
      </c>
      <c r="B56" s="53">
        <v>38</v>
      </c>
      <c r="C56" s="54"/>
      <c r="D56" s="55">
        <v>1</v>
      </c>
      <c r="E56" s="60" t="s">
        <v>68</v>
      </c>
      <c r="F56" s="56" t="s">
        <v>69</v>
      </c>
      <c r="G56" s="57" t="s">
        <v>316</v>
      </c>
      <c r="H56" s="58"/>
      <c r="I56" s="58"/>
      <c r="J56" s="59" t="s">
        <v>33</v>
      </c>
      <c r="K56" s="59" t="s">
        <v>242</v>
      </c>
      <c r="L56" s="59"/>
      <c r="M56" s="60" t="s">
        <v>219</v>
      </c>
      <c r="N56" s="60" t="s">
        <v>68</v>
      </c>
      <c r="O56" s="56" t="s">
        <v>69</v>
      </c>
      <c r="P56" s="42">
        <v>5732745883</v>
      </c>
      <c r="Q56" s="90">
        <v>10505</v>
      </c>
      <c r="R56" s="90">
        <v>9879</v>
      </c>
      <c r="S56" s="91">
        <v>9251</v>
      </c>
      <c r="T56" s="62">
        <f>CEILING(V56,10)</f>
        <v>10870</v>
      </c>
      <c r="U56" s="63">
        <f>(Q56+R56+S56)/3</f>
        <v>9878.3333333333339</v>
      </c>
      <c r="V56" s="63">
        <f>U56*1.1</f>
        <v>10866.166666666668</v>
      </c>
      <c r="W56" s="205">
        <v>8100</v>
      </c>
      <c r="X56" s="64">
        <f>ROUND(W56*11,2)</f>
        <v>89100</v>
      </c>
      <c r="Y56" s="249">
        <f>CEILING(X56,1000)</f>
        <v>90000</v>
      </c>
      <c r="Z56" s="63"/>
      <c r="AA56" s="63"/>
      <c r="AB56" s="63"/>
      <c r="AC56" s="63"/>
      <c r="AD56" s="63">
        <f>Y56</f>
        <v>90000</v>
      </c>
      <c r="AE56" s="63"/>
      <c r="AF56" s="63"/>
      <c r="AG56" s="42" t="s">
        <v>24</v>
      </c>
      <c r="AH56" s="5" t="s">
        <v>186</v>
      </c>
      <c r="AI56" s="63"/>
      <c r="AJ56" s="63"/>
      <c r="AK56" s="63"/>
      <c r="AL56" s="63"/>
      <c r="AM56" s="65">
        <f>ROUND(Ceny!$B$35*12,2)</f>
        <v>0</v>
      </c>
      <c r="AN56" s="63"/>
      <c r="AO56" s="63"/>
      <c r="AP56" s="63"/>
      <c r="AQ56" s="63"/>
      <c r="AR56" s="63"/>
      <c r="AS56" s="63"/>
      <c r="AT56" s="65">
        <f>ROUND($Y56*Ceny!$B$9/100,2)</f>
        <v>0</v>
      </c>
      <c r="AU56" s="63"/>
      <c r="AV56" s="63"/>
      <c r="AW56" s="65">
        <f>ROUND(SUM(AP56:AV56),2)</f>
        <v>0</v>
      </c>
      <c r="AX56" s="61" t="s">
        <v>187</v>
      </c>
      <c r="AY56" s="63"/>
      <c r="AZ56" s="63"/>
      <c r="BA56" s="63"/>
      <c r="BB56" s="65">
        <f>ROUND(Ceny!$B$43*AD56/100,2)</f>
        <v>3096</v>
      </c>
      <c r="BC56" s="63"/>
      <c r="BD56" s="63"/>
      <c r="BE56" s="63"/>
      <c r="BF56" s="63"/>
      <c r="BG56" s="63"/>
      <c r="BH56" s="65">
        <f>ROUND(Ceny!$C$43*12,2)</f>
        <v>1982.4</v>
      </c>
      <c r="BI56" s="63"/>
      <c r="BJ56" s="63"/>
      <c r="BK56" s="65">
        <f>ROUND(SUM(AY56:BD56),2)</f>
        <v>3096</v>
      </c>
      <c r="BL56" s="65">
        <f>ROUND(SUM(BE56:BJ56),2)</f>
        <v>1982.4</v>
      </c>
      <c r="BM56" s="67">
        <f>ROUND(SUM(AI56:AO56)+AW56+BK56+BL56,2)</f>
        <v>5078.3999999999996</v>
      </c>
    </row>
    <row r="57" spans="1:65" ht="21" customHeight="1" x14ac:dyDescent="0.2">
      <c r="A57" s="11">
        <v>65</v>
      </c>
      <c r="B57" s="78"/>
      <c r="C57" s="79">
        <v>21</v>
      </c>
      <c r="D57" s="80"/>
      <c r="E57" s="81" t="s">
        <v>70</v>
      </c>
      <c r="F57" s="81"/>
      <c r="G57" s="82"/>
      <c r="H57" s="83" t="s">
        <v>481</v>
      </c>
      <c r="I57" s="83" t="s">
        <v>402</v>
      </c>
      <c r="J57" s="84"/>
      <c r="K57" s="84"/>
      <c r="L57" s="85"/>
      <c r="M57" s="86"/>
      <c r="N57" s="86"/>
      <c r="O57" s="86"/>
      <c r="P57" s="86"/>
      <c r="Q57" s="87">
        <f t="shared" ref="Q57:AF57" si="109">SUM(Q58)</f>
        <v>629</v>
      </c>
      <c r="R57" s="87">
        <f t="shared" si="109"/>
        <v>1041</v>
      </c>
      <c r="S57" s="87">
        <f t="shared" si="109"/>
        <v>966</v>
      </c>
      <c r="T57" s="87">
        <f t="shared" si="109"/>
        <v>970</v>
      </c>
      <c r="U57" s="87">
        <f t="shared" si="109"/>
        <v>878.66666666666663</v>
      </c>
      <c r="V57" s="87">
        <f t="shared" si="109"/>
        <v>966.53333333333342</v>
      </c>
      <c r="W57" s="87">
        <f>SUM(W58)</f>
        <v>1100</v>
      </c>
      <c r="X57" s="88">
        <f t="shared" si="109"/>
        <v>12100</v>
      </c>
      <c r="Y57" s="87">
        <f t="shared" si="109"/>
        <v>13000</v>
      </c>
      <c r="Z57" s="87">
        <f t="shared" si="109"/>
        <v>0</v>
      </c>
      <c r="AA57" s="87">
        <f t="shared" si="109"/>
        <v>13000</v>
      </c>
      <c r="AB57" s="87">
        <f t="shared" si="109"/>
        <v>0</v>
      </c>
      <c r="AC57" s="87">
        <f t="shared" si="109"/>
        <v>0</v>
      </c>
      <c r="AD57" s="87">
        <f t="shared" si="109"/>
        <v>0</v>
      </c>
      <c r="AE57" s="87">
        <f t="shared" si="109"/>
        <v>0</v>
      </c>
      <c r="AF57" s="87">
        <f t="shared" si="109"/>
        <v>0</v>
      </c>
      <c r="AG57" s="89"/>
      <c r="AH57" s="89"/>
      <c r="AI57" s="89">
        <f t="shared" ref="AI57:AW57" si="110">SUM(AI58)</f>
        <v>0</v>
      </c>
      <c r="AJ57" s="89">
        <f t="shared" si="110"/>
        <v>0</v>
      </c>
      <c r="AK57" s="89">
        <f t="shared" si="110"/>
        <v>0</v>
      </c>
      <c r="AL57" s="89">
        <f t="shared" si="110"/>
        <v>0</v>
      </c>
      <c r="AM57" s="89">
        <f t="shared" si="110"/>
        <v>0</v>
      </c>
      <c r="AN57" s="89">
        <f t="shared" si="110"/>
        <v>0</v>
      </c>
      <c r="AO57" s="89">
        <f t="shared" si="110"/>
        <v>0</v>
      </c>
      <c r="AP57" s="89">
        <f t="shared" si="110"/>
        <v>0</v>
      </c>
      <c r="AQ57" s="89">
        <f t="shared" si="110"/>
        <v>0</v>
      </c>
      <c r="AR57" s="89">
        <f t="shared" si="110"/>
        <v>0</v>
      </c>
      <c r="AS57" s="89">
        <f t="shared" si="110"/>
        <v>0</v>
      </c>
      <c r="AT57" s="89">
        <f t="shared" si="110"/>
        <v>0</v>
      </c>
      <c r="AU57" s="89">
        <f t="shared" si="110"/>
        <v>0</v>
      </c>
      <c r="AV57" s="89">
        <f t="shared" si="110"/>
        <v>0</v>
      </c>
      <c r="AW57" s="89">
        <f t="shared" si="110"/>
        <v>0</v>
      </c>
      <c r="AX57" s="89"/>
      <c r="AY57" s="89">
        <f t="shared" ref="AY57:BM57" si="111">SUM(AY58)</f>
        <v>0</v>
      </c>
      <c r="AZ57" s="89">
        <f t="shared" si="111"/>
        <v>572.13</v>
      </c>
      <c r="BA57" s="89">
        <f t="shared" si="111"/>
        <v>0</v>
      </c>
      <c r="BB57" s="89">
        <f t="shared" si="111"/>
        <v>0</v>
      </c>
      <c r="BC57" s="89">
        <f t="shared" si="111"/>
        <v>0</v>
      </c>
      <c r="BD57" s="89">
        <f t="shared" si="111"/>
        <v>0</v>
      </c>
      <c r="BE57" s="89">
        <f t="shared" si="111"/>
        <v>0</v>
      </c>
      <c r="BF57" s="89">
        <f t="shared" si="111"/>
        <v>107.28</v>
      </c>
      <c r="BG57" s="89">
        <f t="shared" si="111"/>
        <v>0</v>
      </c>
      <c r="BH57" s="89">
        <f t="shared" si="111"/>
        <v>0</v>
      </c>
      <c r="BI57" s="89">
        <f t="shared" si="111"/>
        <v>0</v>
      </c>
      <c r="BJ57" s="89">
        <f t="shared" si="111"/>
        <v>0</v>
      </c>
      <c r="BK57" s="89">
        <f t="shared" si="111"/>
        <v>572.13</v>
      </c>
      <c r="BL57" s="89">
        <f t="shared" si="111"/>
        <v>107.28</v>
      </c>
      <c r="BM57" s="89">
        <f t="shared" si="111"/>
        <v>679.41</v>
      </c>
    </row>
    <row r="58" spans="1:65" s="96" customFormat="1" ht="21" customHeight="1" x14ac:dyDescent="0.2">
      <c r="A58" s="11">
        <v>66</v>
      </c>
      <c r="B58" s="53">
        <v>39</v>
      </c>
      <c r="C58" s="54"/>
      <c r="D58" s="55">
        <v>1</v>
      </c>
      <c r="E58" s="60" t="s">
        <v>70</v>
      </c>
      <c r="F58" s="56" t="s">
        <v>71</v>
      </c>
      <c r="G58" s="57" t="s">
        <v>282</v>
      </c>
      <c r="H58" s="58"/>
      <c r="I58" s="58"/>
      <c r="J58" s="59" t="s">
        <v>245</v>
      </c>
      <c r="K58" s="59" t="s">
        <v>246</v>
      </c>
      <c r="L58" s="59"/>
      <c r="M58" s="60" t="s">
        <v>219</v>
      </c>
      <c r="N58" s="60" t="s">
        <v>70</v>
      </c>
      <c r="O58" s="56" t="s">
        <v>71</v>
      </c>
      <c r="P58" s="42">
        <v>5732745883</v>
      </c>
      <c r="Q58" s="90">
        <v>629</v>
      </c>
      <c r="R58" s="90">
        <v>1041</v>
      </c>
      <c r="S58" s="91">
        <v>966</v>
      </c>
      <c r="T58" s="62">
        <f>CEILING(V58,10)</f>
        <v>970</v>
      </c>
      <c r="U58" s="63">
        <f>(Q58+R58+S58)/3</f>
        <v>878.66666666666663</v>
      </c>
      <c r="V58" s="63">
        <f>U58*1.1</f>
        <v>966.53333333333342</v>
      </c>
      <c r="W58" s="205">
        <v>1100</v>
      </c>
      <c r="X58" s="64">
        <f>ROUND(W58*11,2)</f>
        <v>12100</v>
      </c>
      <c r="Y58" s="249">
        <f>CEILING(X58,1000)</f>
        <v>13000</v>
      </c>
      <c r="Z58" s="63"/>
      <c r="AA58" s="63">
        <f>Y58</f>
        <v>13000</v>
      </c>
      <c r="AB58" s="63"/>
      <c r="AC58" s="104"/>
      <c r="AD58" s="63"/>
      <c r="AE58" s="63"/>
      <c r="AF58" s="63"/>
      <c r="AG58" s="42" t="s">
        <v>24</v>
      </c>
      <c r="AH58" s="5" t="s">
        <v>186</v>
      </c>
      <c r="AI58" s="63"/>
      <c r="AJ58" s="65">
        <f>ROUND(Ceny!$B$32*12,2)</f>
        <v>0</v>
      </c>
      <c r="AK58" s="63"/>
      <c r="AL58" s="65"/>
      <c r="AM58" s="63"/>
      <c r="AN58" s="63"/>
      <c r="AO58" s="63"/>
      <c r="AP58" s="63"/>
      <c r="AQ58" s="65">
        <f>ROUND($Y58*Ceny!$B$6/100,2)</f>
        <v>0</v>
      </c>
      <c r="AR58" s="63"/>
      <c r="AS58" s="65"/>
      <c r="AT58" s="63"/>
      <c r="AU58" s="63"/>
      <c r="AV58" s="63"/>
      <c r="AW58" s="65">
        <f>ROUND(SUM(AP58:AV58),2)</f>
        <v>0</v>
      </c>
      <c r="AX58" s="61" t="s">
        <v>187</v>
      </c>
      <c r="AY58" s="63"/>
      <c r="AZ58" s="65">
        <f>ROUND(Ceny!$B$41*AA58/100,2)</f>
        <v>572.13</v>
      </c>
      <c r="BA58" s="65"/>
      <c r="BB58" s="63"/>
      <c r="BC58" s="63"/>
      <c r="BD58" s="63"/>
      <c r="BE58" s="63"/>
      <c r="BF58" s="65">
        <f>ROUND(Ceny!$C$41*12,2)</f>
        <v>107.28</v>
      </c>
      <c r="BG58" s="65"/>
      <c r="BH58" s="63"/>
      <c r="BI58" s="63"/>
      <c r="BJ58" s="63"/>
      <c r="BK58" s="65">
        <f>ROUND(SUM(AY58:BD58),2)</f>
        <v>572.13</v>
      </c>
      <c r="BL58" s="65">
        <f>ROUND(SUM(BE58:BJ58),2)</f>
        <v>107.28</v>
      </c>
      <c r="BM58" s="67">
        <f>ROUND(SUM(AI58:AO58)+AW58+BK58+BL58,2)</f>
        <v>679.41</v>
      </c>
    </row>
    <row r="59" spans="1:65" s="96" customFormat="1" ht="21" customHeight="1" x14ac:dyDescent="0.2">
      <c r="A59" s="11">
        <v>67</v>
      </c>
      <c r="B59" s="78"/>
      <c r="C59" s="79">
        <v>22</v>
      </c>
      <c r="D59" s="80"/>
      <c r="E59" s="81" t="s">
        <v>72</v>
      </c>
      <c r="F59" s="81"/>
      <c r="G59" s="82"/>
      <c r="H59" s="83" t="s">
        <v>482</v>
      </c>
      <c r="I59" s="83" t="s">
        <v>402</v>
      </c>
      <c r="J59" s="84"/>
      <c r="K59" s="84"/>
      <c r="L59" s="85"/>
      <c r="M59" s="86"/>
      <c r="N59" s="86"/>
      <c r="O59" s="86"/>
      <c r="P59" s="86"/>
      <c r="Q59" s="87">
        <f t="shared" ref="Q59:AF59" si="112">SUM(Q60)</f>
        <v>1365</v>
      </c>
      <c r="R59" s="87">
        <f t="shared" si="112"/>
        <v>1327</v>
      </c>
      <c r="S59" s="87">
        <f t="shared" si="112"/>
        <v>1385</v>
      </c>
      <c r="T59" s="87">
        <f t="shared" si="112"/>
        <v>1500</v>
      </c>
      <c r="U59" s="87">
        <f t="shared" si="112"/>
        <v>1359</v>
      </c>
      <c r="V59" s="87">
        <f t="shared" si="112"/>
        <v>1494.9</v>
      </c>
      <c r="W59" s="87">
        <f t="shared" si="112"/>
        <v>1500</v>
      </c>
      <c r="X59" s="88">
        <f t="shared" si="112"/>
        <v>16500</v>
      </c>
      <c r="Y59" s="87">
        <f t="shared" si="112"/>
        <v>17000</v>
      </c>
      <c r="Z59" s="87">
        <f t="shared" si="112"/>
        <v>0</v>
      </c>
      <c r="AA59" s="87">
        <f t="shared" si="112"/>
        <v>0</v>
      </c>
      <c r="AB59" s="87">
        <f t="shared" si="112"/>
        <v>0</v>
      </c>
      <c r="AC59" s="87">
        <f t="shared" si="112"/>
        <v>17000</v>
      </c>
      <c r="AD59" s="87">
        <f t="shared" si="112"/>
        <v>0</v>
      </c>
      <c r="AE59" s="87">
        <f t="shared" si="112"/>
        <v>0</v>
      </c>
      <c r="AF59" s="87">
        <f t="shared" si="112"/>
        <v>0</v>
      </c>
      <c r="AG59" s="89"/>
      <c r="AH59" s="89"/>
      <c r="AI59" s="89">
        <f t="shared" ref="AI59:AW59" si="113">SUM(AI60)</f>
        <v>0</v>
      </c>
      <c r="AJ59" s="89">
        <f t="shared" si="113"/>
        <v>0</v>
      </c>
      <c r="AK59" s="89">
        <f t="shared" si="113"/>
        <v>0</v>
      </c>
      <c r="AL59" s="89">
        <f t="shared" si="113"/>
        <v>0</v>
      </c>
      <c r="AM59" s="89">
        <f t="shared" si="113"/>
        <v>0</v>
      </c>
      <c r="AN59" s="89">
        <f t="shared" si="113"/>
        <v>0</v>
      </c>
      <c r="AO59" s="89">
        <f t="shared" si="113"/>
        <v>0</v>
      </c>
      <c r="AP59" s="89">
        <f t="shared" si="113"/>
        <v>0</v>
      </c>
      <c r="AQ59" s="89">
        <f t="shared" si="113"/>
        <v>0</v>
      </c>
      <c r="AR59" s="89">
        <f t="shared" si="113"/>
        <v>0</v>
      </c>
      <c r="AS59" s="89">
        <f t="shared" si="113"/>
        <v>0</v>
      </c>
      <c r="AT59" s="89">
        <f t="shared" si="113"/>
        <v>0</v>
      </c>
      <c r="AU59" s="89">
        <f t="shared" si="113"/>
        <v>0</v>
      </c>
      <c r="AV59" s="89">
        <f t="shared" si="113"/>
        <v>0</v>
      </c>
      <c r="AW59" s="89">
        <f t="shared" si="113"/>
        <v>0</v>
      </c>
      <c r="AX59" s="89"/>
      <c r="AY59" s="89">
        <f t="shared" ref="AY59:BM59" si="114">SUM(AY60)</f>
        <v>0</v>
      </c>
      <c r="AZ59" s="89">
        <f t="shared" si="114"/>
        <v>0</v>
      </c>
      <c r="BA59" s="89">
        <f t="shared" si="114"/>
        <v>673.2</v>
      </c>
      <c r="BB59" s="89">
        <f t="shared" si="114"/>
        <v>0</v>
      </c>
      <c r="BC59" s="89">
        <f t="shared" si="114"/>
        <v>0</v>
      </c>
      <c r="BD59" s="89">
        <f t="shared" si="114"/>
        <v>0</v>
      </c>
      <c r="BE59" s="89">
        <f t="shared" si="114"/>
        <v>0</v>
      </c>
      <c r="BF59" s="89">
        <f t="shared" si="114"/>
        <v>0</v>
      </c>
      <c r="BG59" s="89">
        <f t="shared" si="114"/>
        <v>281.04000000000002</v>
      </c>
      <c r="BH59" s="89">
        <f t="shared" si="114"/>
        <v>0</v>
      </c>
      <c r="BI59" s="89">
        <f t="shared" si="114"/>
        <v>0</v>
      </c>
      <c r="BJ59" s="89">
        <f t="shared" si="114"/>
        <v>0</v>
      </c>
      <c r="BK59" s="89">
        <f t="shared" si="114"/>
        <v>673.2</v>
      </c>
      <c r="BL59" s="89">
        <f t="shared" si="114"/>
        <v>281.04000000000002</v>
      </c>
      <c r="BM59" s="89">
        <f t="shared" si="114"/>
        <v>954.24</v>
      </c>
    </row>
    <row r="60" spans="1:65" s="96" customFormat="1" ht="21" customHeight="1" x14ac:dyDescent="0.2">
      <c r="A60" s="11">
        <v>68</v>
      </c>
      <c r="B60" s="53">
        <v>40</v>
      </c>
      <c r="C60" s="54"/>
      <c r="D60" s="55">
        <v>1</v>
      </c>
      <c r="E60" s="60" t="s">
        <v>72</v>
      </c>
      <c r="F60" s="56" t="s">
        <v>424</v>
      </c>
      <c r="G60" s="57" t="s">
        <v>349</v>
      </c>
      <c r="H60" s="58"/>
      <c r="I60" s="58"/>
      <c r="J60" s="59" t="s">
        <v>22</v>
      </c>
      <c r="K60" s="59" t="s">
        <v>241</v>
      </c>
      <c r="L60" s="59"/>
      <c r="M60" s="60" t="s">
        <v>219</v>
      </c>
      <c r="N60" s="60" t="s">
        <v>72</v>
      </c>
      <c r="O60" s="56" t="s">
        <v>455</v>
      </c>
      <c r="P60" s="42">
        <v>5732745883</v>
      </c>
      <c r="Q60" s="90">
        <v>1365</v>
      </c>
      <c r="R60" s="90">
        <v>1327</v>
      </c>
      <c r="S60" s="91">
        <v>1385</v>
      </c>
      <c r="T60" s="62">
        <f>CEILING(V60,10)</f>
        <v>1500</v>
      </c>
      <c r="U60" s="63">
        <f>(Q60+R60+S60)/3</f>
        <v>1359</v>
      </c>
      <c r="V60" s="63">
        <f>U60*1.1</f>
        <v>1494.9</v>
      </c>
      <c r="W60" s="205">
        <f>T60</f>
        <v>1500</v>
      </c>
      <c r="X60" s="64">
        <f>ROUND(W60*11,2)</f>
        <v>16500</v>
      </c>
      <c r="Y60" s="249">
        <f>CEILING(X60,1000)</f>
        <v>17000</v>
      </c>
      <c r="Z60" s="63"/>
      <c r="AA60" s="63"/>
      <c r="AB60" s="63"/>
      <c r="AC60" s="63">
        <f>$Y60</f>
        <v>17000</v>
      </c>
      <c r="AD60" s="63"/>
      <c r="AE60" s="63"/>
      <c r="AF60" s="63"/>
      <c r="AG60" s="42" t="s">
        <v>24</v>
      </c>
      <c r="AH60" s="5" t="s">
        <v>186</v>
      </c>
      <c r="AI60" s="63"/>
      <c r="AJ60" s="63"/>
      <c r="AK60" s="63"/>
      <c r="AL60" s="65">
        <f>ROUND(Ceny!$B$34*12,2)</f>
        <v>0</v>
      </c>
      <c r="AM60" s="63"/>
      <c r="AN60" s="63"/>
      <c r="AO60" s="63"/>
      <c r="AP60" s="63"/>
      <c r="AQ60" s="63"/>
      <c r="AR60" s="63"/>
      <c r="AS60" s="65">
        <f>ROUND($Y60*Ceny!$B$8/100,2)</f>
        <v>0</v>
      </c>
      <c r="AT60" s="63"/>
      <c r="AU60" s="63"/>
      <c r="AV60" s="63"/>
      <c r="AW60" s="65">
        <f>ROUND(SUM(AP60:AV60),2)</f>
        <v>0</v>
      </c>
      <c r="AX60" s="61" t="s">
        <v>187</v>
      </c>
      <c r="AY60" s="63"/>
      <c r="AZ60" s="63"/>
      <c r="BA60" s="66">
        <f>ROUND(Ceny!$B$42*AC60/100,2)</f>
        <v>673.2</v>
      </c>
      <c r="BB60" s="63"/>
      <c r="BC60" s="63"/>
      <c r="BD60" s="63"/>
      <c r="BE60" s="63"/>
      <c r="BF60" s="63"/>
      <c r="BG60" s="66">
        <f>ROUND(Ceny!$C$42*12,2)</f>
        <v>281.04000000000002</v>
      </c>
      <c r="BH60" s="63"/>
      <c r="BI60" s="63"/>
      <c r="BJ60" s="63"/>
      <c r="BK60" s="65">
        <f>ROUND(SUM(AY60:BD60),2)</f>
        <v>673.2</v>
      </c>
      <c r="BL60" s="65">
        <f>ROUND(SUM(BE60:BJ60),2)</f>
        <v>281.04000000000002</v>
      </c>
      <c r="BM60" s="67">
        <f>ROUND(SUM(AI60:AO60)+AW60+BK60+BL60,2)</f>
        <v>954.24</v>
      </c>
    </row>
    <row r="61" spans="1:65" s="96" customFormat="1" ht="21" customHeight="1" x14ac:dyDescent="0.2">
      <c r="A61" s="11">
        <v>69</v>
      </c>
      <c r="B61" s="78"/>
      <c r="C61" s="79">
        <v>23</v>
      </c>
      <c r="D61" s="80"/>
      <c r="E61" s="81" t="s">
        <v>73</v>
      </c>
      <c r="F61" s="81"/>
      <c r="G61" s="82"/>
      <c r="H61" s="83" t="s">
        <v>483</v>
      </c>
      <c r="I61" s="83" t="s">
        <v>402</v>
      </c>
      <c r="J61" s="84"/>
      <c r="K61" s="84"/>
      <c r="L61" s="85"/>
      <c r="M61" s="86"/>
      <c r="N61" s="86"/>
      <c r="O61" s="86"/>
      <c r="P61" s="86"/>
      <c r="Q61" s="87">
        <f t="shared" ref="Q61:AF61" si="115">SUM(Q62)</f>
        <v>8322</v>
      </c>
      <c r="R61" s="87">
        <f t="shared" si="115"/>
        <v>6872</v>
      </c>
      <c r="S61" s="87">
        <f t="shared" si="115"/>
        <v>6592</v>
      </c>
      <c r="T61" s="87">
        <f t="shared" si="115"/>
        <v>7990</v>
      </c>
      <c r="U61" s="87">
        <f t="shared" si="115"/>
        <v>7262</v>
      </c>
      <c r="V61" s="87">
        <f t="shared" si="115"/>
        <v>7988.2000000000007</v>
      </c>
      <c r="W61" s="87">
        <f t="shared" si="115"/>
        <v>7800</v>
      </c>
      <c r="X61" s="88">
        <f t="shared" si="115"/>
        <v>85800</v>
      </c>
      <c r="Y61" s="87">
        <f t="shared" si="115"/>
        <v>86000</v>
      </c>
      <c r="Z61" s="87">
        <f t="shared" si="115"/>
        <v>0</v>
      </c>
      <c r="AA61" s="87">
        <f t="shared" si="115"/>
        <v>0</v>
      </c>
      <c r="AB61" s="87">
        <f t="shared" si="115"/>
        <v>0</v>
      </c>
      <c r="AC61" s="87">
        <f t="shared" si="115"/>
        <v>86000</v>
      </c>
      <c r="AD61" s="87">
        <f t="shared" si="115"/>
        <v>0</v>
      </c>
      <c r="AE61" s="87">
        <f t="shared" si="115"/>
        <v>0</v>
      </c>
      <c r="AF61" s="87">
        <f t="shared" si="115"/>
        <v>0</v>
      </c>
      <c r="AG61" s="89"/>
      <c r="AH61" s="89"/>
      <c r="AI61" s="89">
        <f t="shared" ref="AI61:AW61" si="116">SUM(AI62)</f>
        <v>0</v>
      </c>
      <c r="AJ61" s="89">
        <f t="shared" si="116"/>
        <v>0</v>
      </c>
      <c r="AK61" s="89">
        <f t="shared" si="116"/>
        <v>0</v>
      </c>
      <c r="AL61" s="89">
        <f t="shared" si="116"/>
        <v>0</v>
      </c>
      <c r="AM61" s="89">
        <f t="shared" si="116"/>
        <v>0</v>
      </c>
      <c r="AN61" s="89">
        <f t="shared" si="116"/>
        <v>0</v>
      </c>
      <c r="AO61" s="89">
        <f t="shared" si="116"/>
        <v>0</v>
      </c>
      <c r="AP61" s="89">
        <f t="shared" si="116"/>
        <v>0</v>
      </c>
      <c r="AQ61" s="89">
        <f t="shared" si="116"/>
        <v>0</v>
      </c>
      <c r="AR61" s="89">
        <f t="shared" si="116"/>
        <v>0</v>
      </c>
      <c r="AS61" s="89">
        <f t="shared" si="116"/>
        <v>0</v>
      </c>
      <c r="AT61" s="89">
        <f t="shared" si="116"/>
        <v>0</v>
      </c>
      <c r="AU61" s="89">
        <f t="shared" si="116"/>
        <v>0</v>
      </c>
      <c r="AV61" s="89">
        <f t="shared" si="116"/>
        <v>0</v>
      </c>
      <c r="AW61" s="89">
        <f t="shared" si="116"/>
        <v>0</v>
      </c>
      <c r="AX61" s="89"/>
      <c r="AY61" s="89">
        <f t="shared" ref="AY61:BM61" si="117">SUM(AY62)</f>
        <v>0</v>
      </c>
      <c r="AZ61" s="89">
        <f t="shared" si="117"/>
        <v>0</v>
      </c>
      <c r="BA61" s="89">
        <f t="shared" si="117"/>
        <v>3405.6</v>
      </c>
      <c r="BB61" s="89">
        <f t="shared" si="117"/>
        <v>0</v>
      </c>
      <c r="BC61" s="89">
        <f t="shared" si="117"/>
        <v>0</v>
      </c>
      <c r="BD61" s="89">
        <f t="shared" si="117"/>
        <v>0</v>
      </c>
      <c r="BE61" s="89">
        <f t="shared" si="117"/>
        <v>0</v>
      </c>
      <c r="BF61" s="89">
        <f t="shared" si="117"/>
        <v>0</v>
      </c>
      <c r="BG61" s="89">
        <f t="shared" si="117"/>
        <v>281.04000000000002</v>
      </c>
      <c r="BH61" s="89">
        <f t="shared" si="117"/>
        <v>0</v>
      </c>
      <c r="BI61" s="89">
        <f t="shared" si="117"/>
        <v>0</v>
      </c>
      <c r="BJ61" s="89">
        <f t="shared" si="117"/>
        <v>0</v>
      </c>
      <c r="BK61" s="89">
        <f t="shared" si="117"/>
        <v>3405.6</v>
      </c>
      <c r="BL61" s="89">
        <f t="shared" si="117"/>
        <v>281.04000000000002</v>
      </c>
      <c r="BM61" s="89">
        <f t="shared" si="117"/>
        <v>3686.64</v>
      </c>
    </row>
    <row r="62" spans="1:65" s="96" customFormat="1" ht="21" customHeight="1" x14ac:dyDescent="0.2">
      <c r="A62" s="11">
        <v>70</v>
      </c>
      <c r="B62" s="53">
        <v>41</v>
      </c>
      <c r="C62" s="54"/>
      <c r="D62" s="55">
        <v>1</v>
      </c>
      <c r="E62" s="60" t="s">
        <v>73</v>
      </c>
      <c r="F62" s="56" t="s">
        <v>425</v>
      </c>
      <c r="G62" s="57" t="s">
        <v>283</v>
      </c>
      <c r="H62" s="58"/>
      <c r="I62" s="58"/>
      <c r="J62" s="59" t="s">
        <v>22</v>
      </c>
      <c r="K62" s="59" t="s">
        <v>241</v>
      </c>
      <c r="L62" s="59"/>
      <c r="M62" s="60" t="s">
        <v>219</v>
      </c>
      <c r="N62" s="60" t="s">
        <v>73</v>
      </c>
      <c r="O62" s="56" t="s">
        <v>425</v>
      </c>
      <c r="P62" s="42">
        <v>5732745883</v>
      </c>
      <c r="Q62" s="90">
        <v>8322</v>
      </c>
      <c r="R62" s="90">
        <v>6872</v>
      </c>
      <c r="S62" s="91">
        <v>6592</v>
      </c>
      <c r="T62" s="62">
        <f>CEILING(V62,10)</f>
        <v>7990</v>
      </c>
      <c r="U62" s="63">
        <f>(Q62+R62+S62)/3</f>
        <v>7262</v>
      </c>
      <c r="V62" s="63">
        <f>U62*1.1</f>
        <v>7988.2000000000007</v>
      </c>
      <c r="W62" s="205">
        <v>7800</v>
      </c>
      <c r="X62" s="64">
        <f>ROUND(W62*11,2)</f>
        <v>85800</v>
      </c>
      <c r="Y62" s="249">
        <f>CEILING(X62,1000)</f>
        <v>86000</v>
      </c>
      <c r="Z62" s="63"/>
      <c r="AA62" s="63"/>
      <c r="AB62" s="63"/>
      <c r="AC62" s="63">
        <f>$Y62</f>
        <v>86000</v>
      </c>
      <c r="AD62" s="63"/>
      <c r="AE62" s="63"/>
      <c r="AF62" s="63"/>
      <c r="AG62" s="42" t="s">
        <v>24</v>
      </c>
      <c r="AH62" s="5" t="s">
        <v>186</v>
      </c>
      <c r="AI62" s="63"/>
      <c r="AJ62" s="63"/>
      <c r="AK62" s="63"/>
      <c r="AL62" s="65">
        <f>ROUND(Ceny!$B$34*12,2)</f>
        <v>0</v>
      </c>
      <c r="AM62" s="63"/>
      <c r="AN62" s="63"/>
      <c r="AO62" s="63"/>
      <c r="AP62" s="63"/>
      <c r="AQ62" s="63"/>
      <c r="AR62" s="63"/>
      <c r="AS62" s="65">
        <f>ROUND($Y62*Ceny!$B$8/100,2)</f>
        <v>0</v>
      </c>
      <c r="AT62" s="63"/>
      <c r="AU62" s="63"/>
      <c r="AV62" s="63"/>
      <c r="AW62" s="65">
        <f>ROUND(SUM(AP62:AV62),2)</f>
        <v>0</v>
      </c>
      <c r="AX62" s="61" t="s">
        <v>187</v>
      </c>
      <c r="AY62" s="63"/>
      <c r="AZ62" s="63"/>
      <c r="BA62" s="66">
        <f>ROUND(Ceny!$B$42*AC62/100,2)</f>
        <v>3405.6</v>
      </c>
      <c r="BB62" s="63"/>
      <c r="BC62" s="63"/>
      <c r="BD62" s="63"/>
      <c r="BE62" s="63"/>
      <c r="BF62" s="63"/>
      <c r="BG62" s="66">
        <f>ROUND(Ceny!$C$42*12,2)</f>
        <v>281.04000000000002</v>
      </c>
      <c r="BH62" s="63"/>
      <c r="BI62" s="63"/>
      <c r="BJ62" s="63"/>
      <c r="BK62" s="65">
        <f>ROUND(SUM(AY62:BD62),2)</f>
        <v>3405.6</v>
      </c>
      <c r="BL62" s="65">
        <f>ROUND(SUM(BE62:BJ62),2)</f>
        <v>281.04000000000002</v>
      </c>
      <c r="BM62" s="67">
        <f>ROUND(SUM(AI62:AO62)+AW62+BK62+BL62,2)</f>
        <v>3686.64</v>
      </c>
    </row>
    <row r="63" spans="1:65" ht="21" customHeight="1" x14ac:dyDescent="0.2">
      <c r="A63" s="11">
        <v>71</v>
      </c>
      <c r="B63" s="78"/>
      <c r="C63" s="79">
        <v>24</v>
      </c>
      <c r="D63" s="80"/>
      <c r="E63" s="81" t="s">
        <v>74</v>
      </c>
      <c r="F63" s="81"/>
      <c r="G63" s="82"/>
      <c r="H63" s="83" t="s">
        <v>484</v>
      </c>
      <c r="I63" s="83" t="s">
        <v>402</v>
      </c>
      <c r="J63" s="84"/>
      <c r="K63" s="84"/>
      <c r="L63" s="85"/>
      <c r="M63" s="86"/>
      <c r="N63" s="86"/>
      <c r="O63" s="86"/>
      <c r="P63" s="86"/>
      <c r="Q63" s="87">
        <f t="shared" ref="Q63:AF63" si="118">SUM(Q64)</f>
        <v>969</v>
      </c>
      <c r="R63" s="87">
        <f t="shared" si="118"/>
        <v>975</v>
      </c>
      <c r="S63" s="87">
        <f t="shared" si="118"/>
        <v>941</v>
      </c>
      <c r="T63" s="87">
        <f t="shared" si="118"/>
        <v>1060</v>
      </c>
      <c r="U63" s="87">
        <f t="shared" si="118"/>
        <v>961.66666666666663</v>
      </c>
      <c r="V63" s="87">
        <f t="shared" si="118"/>
        <v>1057.8333333333335</v>
      </c>
      <c r="W63" s="87">
        <f t="shared" si="118"/>
        <v>1200</v>
      </c>
      <c r="X63" s="88">
        <f t="shared" si="118"/>
        <v>13200</v>
      </c>
      <c r="Y63" s="87">
        <f t="shared" si="118"/>
        <v>14000</v>
      </c>
      <c r="Z63" s="87">
        <f t="shared" si="118"/>
        <v>0</v>
      </c>
      <c r="AA63" s="87">
        <f t="shared" si="118"/>
        <v>14000</v>
      </c>
      <c r="AB63" s="87">
        <f t="shared" si="118"/>
        <v>0</v>
      </c>
      <c r="AC63" s="87">
        <f t="shared" si="118"/>
        <v>0</v>
      </c>
      <c r="AD63" s="87">
        <f t="shared" si="118"/>
        <v>0</v>
      </c>
      <c r="AE63" s="87">
        <f t="shared" si="118"/>
        <v>0</v>
      </c>
      <c r="AF63" s="87">
        <f t="shared" si="118"/>
        <v>0</v>
      </c>
      <c r="AG63" s="89"/>
      <c r="AH63" s="89"/>
      <c r="AI63" s="89">
        <f t="shared" ref="AI63:AW63" si="119">SUM(AI64)</f>
        <v>0</v>
      </c>
      <c r="AJ63" s="89">
        <f t="shared" si="119"/>
        <v>0</v>
      </c>
      <c r="AK63" s="89">
        <f t="shared" si="119"/>
        <v>0</v>
      </c>
      <c r="AL63" s="89">
        <f t="shared" si="119"/>
        <v>0</v>
      </c>
      <c r="AM63" s="89">
        <f t="shared" si="119"/>
        <v>0</v>
      </c>
      <c r="AN63" s="89">
        <f t="shared" si="119"/>
        <v>0</v>
      </c>
      <c r="AO63" s="89">
        <f t="shared" si="119"/>
        <v>0</v>
      </c>
      <c r="AP63" s="89">
        <f t="shared" si="119"/>
        <v>0</v>
      </c>
      <c r="AQ63" s="89">
        <f t="shared" si="119"/>
        <v>0</v>
      </c>
      <c r="AR63" s="89">
        <f t="shared" si="119"/>
        <v>0</v>
      </c>
      <c r="AS63" s="89">
        <f t="shared" si="119"/>
        <v>0</v>
      </c>
      <c r="AT63" s="89">
        <f t="shared" si="119"/>
        <v>0</v>
      </c>
      <c r="AU63" s="89">
        <f t="shared" si="119"/>
        <v>0</v>
      </c>
      <c r="AV63" s="89">
        <f t="shared" si="119"/>
        <v>0</v>
      </c>
      <c r="AW63" s="89">
        <f t="shared" si="119"/>
        <v>0</v>
      </c>
      <c r="AX63" s="89"/>
      <c r="AY63" s="89">
        <f t="shared" ref="AY63:BM63" si="120">SUM(AY64)</f>
        <v>0</v>
      </c>
      <c r="AZ63" s="89">
        <f t="shared" si="120"/>
        <v>616.14</v>
      </c>
      <c r="BA63" s="89">
        <f t="shared" si="120"/>
        <v>0</v>
      </c>
      <c r="BB63" s="89">
        <f t="shared" si="120"/>
        <v>0</v>
      </c>
      <c r="BC63" s="89">
        <f t="shared" si="120"/>
        <v>0</v>
      </c>
      <c r="BD63" s="89">
        <f t="shared" si="120"/>
        <v>0</v>
      </c>
      <c r="BE63" s="89">
        <f t="shared" si="120"/>
        <v>0</v>
      </c>
      <c r="BF63" s="89">
        <f t="shared" si="120"/>
        <v>107.28</v>
      </c>
      <c r="BG63" s="89">
        <f t="shared" si="120"/>
        <v>0</v>
      </c>
      <c r="BH63" s="89">
        <f t="shared" si="120"/>
        <v>0</v>
      </c>
      <c r="BI63" s="89">
        <f t="shared" si="120"/>
        <v>0</v>
      </c>
      <c r="BJ63" s="89">
        <f t="shared" si="120"/>
        <v>0</v>
      </c>
      <c r="BK63" s="89">
        <f t="shared" si="120"/>
        <v>616.14</v>
      </c>
      <c r="BL63" s="89">
        <f t="shared" si="120"/>
        <v>107.28</v>
      </c>
      <c r="BM63" s="89">
        <f t="shared" si="120"/>
        <v>723.42</v>
      </c>
    </row>
    <row r="64" spans="1:65" s="23" customFormat="1" ht="21" customHeight="1" x14ac:dyDescent="0.2">
      <c r="A64" s="11">
        <v>72</v>
      </c>
      <c r="B64" s="53">
        <v>42</v>
      </c>
      <c r="C64" s="54"/>
      <c r="D64" s="55">
        <v>1</v>
      </c>
      <c r="E64" s="60" t="s">
        <v>74</v>
      </c>
      <c r="F64" s="56" t="s">
        <v>426</v>
      </c>
      <c r="G64" s="57" t="s">
        <v>284</v>
      </c>
      <c r="H64" s="58"/>
      <c r="I64" s="58"/>
      <c r="J64" s="59" t="s">
        <v>245</v>
      </c>
      <c r="K64" s="59" t="s">
        <v>246</v>
      </c>
      <c r="L64" s="59"/>
      <c r="M64" s="60" t="s">
        <v>219</v>
      </c>
      <c r="N64" s="60" t="s">
        <v>74</v>
      </c>
      <c r="O64" s="56" t="s">
        <v>426</v>
      </c>
      <c r="P64" s="42">
        <v>5732745883</v>
      </c>
      <c r="Q64" s="90">
        <v>969</v>
      </c>
      <c r="R64" s="90">
        <v>975</v>
      </c>
      <c r="S64" s="91">
        <v>941</v>
      </c>
      <c r="T64" s="62">
        <f>CEILING(V64,10)</f>
        <v>1060</v>
      </c>
      <c r="U64" s="63">
        <f>(Q64+R64+S64)/3</f>
        <v>961.66666666666663</v>
      </c>
      <c r="V64" s="63">
        <f>U64*1.1</f>
        <v>1057.8333333333335</v>
      </c>
      <c r="W64" s="205">
        <v>1200</v>
      </c>
      <c r="X64" s="64">
        <f>ROUND(W64*11,2)</f>
        <v>13200</v>
      </c>
      <c r="Y64" s="249">
        <f>CEILING(X64,1000)</f>
        <v>14000</v>
      </c>
      <c r="Z64" s="63"/>
      <c r="AA64" s="63">
        <f>Y64</f>
        <v>14000</v>
      </c>
      <c r="AB64" s="63"/>
      <c r="AC64" s="63"/>
      <c r="AD64" s="63"/>
      <c r="AE64" s="63"/>
      <c r="AF64" s="63"/>
      <c r="AG64" s="42" t="s">
        <v>24</v>
      </c>
      <c r="AH64" s="5" t="s">
        <v>186</v>
      </c>
      <c r="AI64" s="63"/>
      <c r="AJ64" s="65">
        <f>ROUND(Ceny!$B$32*12,2)</f>
        <v>0</v>
      </c>
      <c r="AK64" s="63"/>
      <c r="AL64" s="63"/>
      <c r="AM64" s="63"/>
      <c r="AN64" s="63"/>
      <c r="AO64" s="63"/>
      <c r="AP64" s="63"/>
      <c r="AQ64" s="65">
        <f>ROUND($Y64*Ceny!$B$6/100,2)</f>
        <v>0</v>
      </c>
      <c r="AR64" s="63"/>
      <c r="AS64" s="63"/>
      <c r="AT64" s="63"/>
      <c r="AU64" s="63"/>
      <c r="AV64" s="63"/>
      <c r="AW64" s="65">
        <f>ROUND(SUM(AP64:AV64),2)</f>
        <v>0</v>
      </c>
      <c r="AX64" s="61" t="s">
        <v>187</v>
      </c>
      <c r="AY64" s="63"/>
      <c r="AZ64" s="65">
        <f>ROUND(Ceny!$B$41*AA64/100,2)</f>
        <v>616.14</v>
      </c>
      <c r="BA64" s="63"/>
      <c r="BB64" s="63"/>
      <c r="BC64" s="63"/>
      <c r="BD64" s="63"/>
      <c r="BE64" s="63"/>
      <c r="BF64" s="65">
        <f>ROUND(Ceny!$C$41*12,2)</f>
        <v>107.28</v>
      </c>
      <c r="BG64" s="63"/>
      <c r="BH64" s="63"/>
      <c r="BI64" s="63"/>
      <c r="BJ64" s="63"/>
      <c r="BK64" s="65">
        <f>ROUND(SUM(AY64:BD64),2)</f>
        <v>616.14</v>
      </c>
      <c r="BL64" s="65">
        <f>ROUND(SUM(BE64:BJ64),2)</f>
        <v>107.28</v>
      </c>
      <c r="BM64" s="67">
        <f>ROUND(SUM(AI64:AO64)+AW64+BK64+BL64,2)</f>
        <v>723.42</v>
      </c>
    </row>
    <row r="65" spans="1:65" s="96" customFormat="1" ht="21" customHeight="1" x14ac:dyDescent="0.2">
      <c r="A65" s="11">
        <v>73</v>
      </c>
      <c r="B65" s="78"/>
      <c r="C65" s="79">
        <v>25</v>
      </c>
      <c r="D65" s="80"/>
      <c r="E65" s="81" t="s">
        <v>75</v>
      </c>
      <c r="F65" s="81"/>
      <c r="G65" s="82"/>
      <c r="H65" s="83" t="s">
        <v>485</v>
      </c>
      <c r="I65" s="83" t="s">
        <v>402</v>
      </c>
      <c r="J65" s="84"/>
      <c r="K65" s="84"/>
      <c r="L65" s="85"/>
      <c r="M65" s="86"/>
      <c r="N65" s="86"/>
      <c r="O65" s="86"/>
      <c r="P65" s="86"/>
      <c r="Q65" s="87">
        <f t="shared" ref="Q65:AF65" si="121">SUM(Q66)</f>
        <v>9639</v>
      </c>
      <c r="R65" s="87">
        <f t="shared" si="121"/>
        <v>8751</v>
      </c>
      <c r="S65" s="87">
        <f t="shared" si="121"/>
        <v>7434</v>
      </c>
      <c r="T65" s="87">
        <f t="shared" si="121"/>
        <v>9470</v>
      </c>
      <c r="U65" s="87">
        <f t="shared" si="121"/>
        <v>8608</v>
      </c>
      <c r="V65" s="87">
        <f t="shared" si="121"/>
        <v>9468.8000000000011</v>
      </c>
      <c r="W65" s="87">
        <f t="shared" si="121"/>
        <v>10700</v>
      </c>
      <c r="X65" s="88">
        <f t="shared" si="121"/>
        <v>117700</v>
      </c>
      <c r="Y65" s="87">
        <f t="shared" si="121"/>
        <v>117000</v>
      </c>
      <c r="Z65" s="87">
        <f t="shared" si="121"/>
        <v>0</v>
      </c>
      <c r="AA65" s="87">
        <f t="shared" si="121"/>
        <v>0</v>
      </c>
      <c r="AB65" s="87">
        <f t="shared" si="121"/>
        <v>0</v>
      </c>
      <c r="AC65" s="87">
        <f t="shared" si="121"/>
        <v>0</v>
      </c>
      <c r="AD65" s="87">
        <f t="shared" si="121"/>
        <v>117000</v>
      </c>
      <c r="AE65" s="87">
        <f t="shared" si="121"/>
        <v>0</v>
      </c>
      <c r="AF65" s="87">
        <f t="shared" si="121"/>
        <v>0</v>
      </c>
      <c r="AG65" s="89"/>
      <c r="AH65" s="89"/>
      <c r="AI65" s="89">
        <f t="shared" ref="AI65:AW65" si="122">SUM(AI66)</f>
        <v>0</v>
      </c>
      <c r="AJ65" s="89">
        <f t="shared" si="122"/>
        <v>0</v>
      </c>
      <c r="AK65" s="89">
        <f t="shared" si="122"/>
        <v>0</v>
      </c>
      <c r="AL65" s="89">
        <f t="shared" si="122"/>
        <v>0</v>
      </c>
      <c r="AM65" s="89">
        <f t="shared" si="122"/>
        <v>0</v>
      </c>
      <c r="AN65" s="89">
        <f t="shared" si="122"/>
        <v>0</v>
      </c>
      <c r="AO65" s="89">
        <f t="shared" si="122"/>
        <v>0</v>
      </c>
      <c r="AP65" s="89">
        <f t="shared" si="122"/>
        <v>0</v>
      </c>
      <c r="AQ65" s="89">
        <f t="shared" si="122"/>
        <v>0</v>
      </c>
      <c r="AR65" s="89">
        <f t="shared" si="122"/>
        <v>0</v>
      </c>
      <c r="AS65" s="89">
        <f t="shared" si="122"/>
        <v>0</v>
      </c>
      <c r="AT65" s="89">
        <f t="shared" si="122"/>
        <v>0</v>
      </c>
      <c r="AU65" s="89">
        <f t="shared" si="122"/>
        <v>0</v>
      </c>
      <c r="AV65" s="89">
        <f t="shared" si="122"/>
        <v>0</v>
      </c>
      <c r="AW65" s="89">
        <f t="shared" si="122"/>
        <v>0</v>
      </c>
      <c r="AX65" s="89"/>
      <c r="AY65" s="89">
        <f t="shared" ref="AY65:BM65" si="123">SUM(AY66)</f>
        <v>0</v>
      </c>
      <c r="AZ65" s="89">
        <f t="shared" si="123"/>
        <v>0</v>
      </c>
      <c r="BA65" s="89">
        <f t="shared" si="123"/>
        <v>0</v>
      </c>
      <c r="BB65" s="89">
        <f t="shared" si="123"/>
        <v>4024.8</v>
      </c>
      <c r="BC65" s="89">
        <f t="shared" si="123"/>
        <v>0</v>
      </c>
      <c r="BD65" s="89">
        <f t="shared" si="123"/>
        <v>0</v>
      </c>
      <c r="BE65" s="89">
        <f t="shared" si="123"/>
        <v>0</v>
      </c>
      <c r="BF65" s="89">
        <f t="shared" si="123"/>
        <v>0</v>
      </c>
      <c r="BG65" s="89">
        <f t="shared" si="123"/>
        <v>0</v>
      </c>
      <c r="BH65" s="89">
        <f t="shared" si="123"/>
        <v>1982.4</v>
      </c>
      <c r="BI65" s="89">
        <f t="shared" si="123"/>
        <v>0</v>
      </c>
      <c r="BJ65" s="89">
        <f t="shared" si="123"/>
        <v>0</v>
      </c>
      <c r="BK65" s="89">
        <f t="shared" si="123"/>
        <v>4024.8</v>
      </c>
      <c r="BL65" s="89">
        <f t="shared" si="123"/>
        <v>1982.4</v>
      </c>
      <c r="BM65" s="89">
        <f t="shared" si="123"/>
        <v>6007.2</v>
      </c>
    </row>
    <row r="66" spans="1:65" s="96" customFormat="1" ht="21" customHeight="1" x14ac:dyDescent="0.2">
      <c r="A66" s="11">
        <v>74</v>
      </c>
      <c r="B66" s="53">
        <v>43</v>
      </c>
      <c r="C66" s="54"/>
      <c r="D66" s="55">
        <v>1</v>
      </c>
      <c r="E66" s="60" t="s">
        <v>75</v>
      </c>
      <c r="F66" s="56" t="s">
        <v>427</v>
      </c>
      <c r="G66" s="57" t="s">
        <v>320</v>
      </c>
      <c r="H66" s="58"/>
      <c r="I66" s="58"/>
      <c r="J66" s="59" t="s">
        <v>33</v>
      </c>
      <c r="K66" s="59" t="s">
        <v>242</v>
      </c>
      <c r="L66" s="59"/>
      <c r="M66" s="60" t="s">
        <v>219</v>
      </c>
      <c r="N66" s="60" t="s">
        <v>75</v>
      </c>
      <c r="O66" s="56" t="s">
        <v>427</v>
      </c>
      <c r="P66" s="42">
        <v>5732745883</v>
      </c>
      <c r="Q66" s="90">
        <v>9639</v>
      </c>
      <c r="R66" s="90">
        <v>8751</v>
      </c>
      <c r="S66" s="91">
        <v>7434</v>
      </c>
      <c r="T66" s="62">
        <f>CEILING(V66,10)</f>
        <v>9470</v>
      </c>
      <c r="U66" s="63">
        <f>(Q66+R66+S66)/3</f>
        <v>8608</v>
      </c>
      <c r="V66" s="63">
        <f>U66*1.1</f>
        <v>9468.8000000000011</v>
      </c>
      <c r="W66" s="205">
        <v>10700</v>
      </c>
      <c r="X66" s="64">
        <f>ROUND(W66*11,2)</f>
        <v>117700</v>
      </c>
      <c r="Y66" s="249">
        <f>FLOOR(X66,1000)</f>
        <v>117000</v>
      </c>
      <c r="Z66" s="63"/>
      <c r="AA66" s="63"/>
      <c r="AB66" s="63"/>
      <c r="AC66" s="63"/>
      <c r="AD66" s="63">
        <f>Y66</f>
        <v>117000</v>
      </c>
      <c r="AE66" s="63"/>
      <c r="AF66" s="63"/>
      <c r="AG66" s="42" t="s">
        <v>24</v>
      </c>
      <c r="AH66" s="5" t="s">
        <v>186</v>
      </c>
      <c r="AI66" s="63"/>
      <c r="AJ66" s="63"/>
      <c r="AK66" s="63"/>
      <c r="AL66" s="65"/>
      <c r="AM66" s="65">
        <f>ROUND(Ceny!$B$35*12,2)</f>
        <v>0</v>
      </c>
      <c r="AN66" s="63"/>
      <c r="AO66" s="63"/>
      <c r="AP66" s="63"/>
      <c r="AQ66" s="63"/>
      <c r="AR66" s="63"/>
      <c r="AS66" s="65"/>
      <c r="AT66" s="65">
        <f>ROUND($Y66*Ceny!$B$9/100,2)</f>
        <v>0</v>
      </c>
      <c r="AU66" s="63"/>
      <c r="AV66" s="63"/>
      <c r="AW66" s="65">
        <f>ROUND(SUM(AP66:AV66),2)</f>
        <v>0</v>
      </c>
      <c r="AX66" s="61" t="s">
        <v>187</v>
      </c>
      <c r="AY66" s="63"/>
      <c r="AZ66" s="63"/>
      <c r="BA66" s="65"/>
      <c r="BB66" s="65">
        <f>ROUND(Ceny!$B$43*AD66/100,2)</f>
        <v>4024.8</v>
      </c>
      <c r="BC66" s="63"/>
      <c r="BD66" s="63"/>
      <c r="BE66" s="63"/>
      <c r="BF66" s="63"/>
      <c r="BG66" s="65"/>
      <c r="BH66" s="65">
        <f>ROUND(Ceny!$C$43*12,2)</f>
        <v>1982.4</v>
      </c>
      <c r="BI66" s="63"/>
      <c r="BJ66" s="63"/>
      <c r="BK66" s="65">
        <f>ROUND(SUM(AY66:BD66),2)</f>
        <v>4024.8</v>
      </c>
      <c r="BL66" s="65">
        <f>ROUND(SUM(BE66:BJ66),2)</f>
        <v>1982.4</v>
      </c>
      <c r="BM66" s="67">
        <f>ROUND(SUM(AI66:AO66)+AW66+BK66+BL66,2)</f>
        <v>6007.2</v>
      </c>
    </row>
    <row r="67" spans="1:65" ht="21" customHeight="1" x14ac:dyDescent="0.2">
      <c r="A67" s="11">
        <v>75</v>
      </c>
      <c r="B67" s="78"/>
      <c r="C67" s="79">
        <v>26</v>
      </c>
      <c r="D67" s="80"/>
      <c r="E67" s="81" t="s">
        <v>76</v>
      </c>
      <c r="F67" s="81"/>
      <c r="G67" s="82"/>
      <c r="H67" s="83" t="s">
        <v>486</v>
      </c>
      <c r="I67" s="83" t="s">
        <v>402</v>
      </c>
      <c r="J67" s="84"/>
      <c r="K67" s="84"/>
      <c r="L67" s="85"/>
      <c r="M67" s="86"/>
      <c r="N67" s="86"/>
      <c r="O67" s="86"/>
      <c r="P67" s="86"/>
      <c r="Q67" s="87">
        <f t="shared" ref="Q67:X67" si="124">SUM(Q68:Q69)</f>
        <v>9464</v>
      </c>
      <c r="R67" s="87">
        <f t="shared" si="124"/>
        <v>8022</v>
      </c>
      <c r="S67" s="87">
        <f t="shared" si="124"/>
        <v>7692</v>
      </c>
      <c r="T67" s="87">
        <f t="shared" si="124"/>
        <v>9240</v>
      </c>
      <c r="U67" s="87">
        <f t="shared" si="124"/>
        <v>8392.6666666666661</v>
      </c>
      <c r="V67" s="87">
        <f t="shared" si="124"/>
        <v>9231.9333333333343</v>
      </c>
      <c r="W67" s="87">
        <f>SUM(W68:W69)</f>
        <v>7500</v>
      </c>
      <c r="X67" s="88">
        <f t="shared" si="124"/>
        <v>82500</v>
      </c>
      <c r="Y67" s="87">
        <f t="shared" ref="Y67:AF67" si="125">SUM(Y68:Y69)</f>
        <v>83000</v>
      </c>
      <c r="Z67" s="87">
        <f t="shared" si="125"/>
        <v>0</v>
      </c>
      <c r="AA67" s="87">
        <f t="shared" si="125"/>
        <v>6000</v>
      </c>
      <c r="AB67" s="87">
        <f t="shared" si="125"/>
        <v>0</v>
      </c>
      <c r="AC67" s="87">
        <f t="shared" si="125"/>
        <v>77000</v>
      </c>
      <c r="AD67" s="87">
        <f t="shared" si="125"/>
        <v>0</v>
      </c>
      <c r="AE67" s="87">
        <f t="shared" si="125"/>
        <v>0</v>
      </c>
      <c r="AF67" s="87">
        <f t="shared" si="125"/>
        <v>0</v>
      </c>
      <c r="AG67" s="89"/>
      <c r="AH67" s="89"/>
      <c r="AI67" s="89">
        <f t="shared" ref="AI67:AW67" si="126">SUM(AI68:AI69)</f>
        <v>0</v>
      </c>
      <c r="AJ67" s="89">
        <f t="shared" si="126"/>
        <v>0</v>
      </c>
      <c r="AK67" s="89">
        <f t="shared" si="126"/>
        <v>0</v>
      </c>
      <c r="AL67" s="89">
        <f t="shared" si="126"/>
        <v>0</v>
      </c>
      <c r="AM67" s="89">
        <f t="shared" si="126"/>
        <v>0</v>
      </c>
      <c r="AN67" s="89">
        <f t="shared" si="126"/>
        <v>0</v>
      </c>
      <c r="AO67" s="89">
        <f t="shared" si="126"/>
        <v>0</v>
      </c>
      <c r="AP67" s="89">
        <f t="shared" si="126"/>
        <v>0</v>
      </c>
      <c r="AQ67" s="89">
        <f t="shared" si="126"/>
        <v>0</v>
      </c>
      <c r="AR67" s="89">
        <f t="shared" si="126"/>
        <v>0</v>
      </c>
      <c r="AS67" s="89">
        <f t="shared" si="126"/>
        <v>0</v>
      </c>
      <c r="AT67" s="89">
        <f t="shared" si="126"/>
        <v>0</v>
      </c>
      <c r="AU67" s="89">
        <f t="shared" si="126"/>
        <v>0</v>
      </c>
      <c r="AV67" s="89">
        <f t="shared" si="126"/>
        <v>0</v>
      </c>
      <c r="AW67" s="89">
        <f t="shared" si="126"/>
        <v>0</v>
      </c>
      <c r="AX67" s="89"/>
      <c r="AY67" s="89">
        <f t="shared" ref="AY67:BM67" si="127">SUM(AY68:AY69)</f>
        <v>0</v>
      </c>
      <c r="AZ67" s="89">
        <f t="shared" si="127"/>
        <v>264.06</v>
      </c>
      <c r="BA67" s="89">
        <f t="shared" si="127"/>
        <v>3049.2</v>
      </c>
      <c r="BB67" s="89">
        <f t="shared" si="127"/>
        <v>0</v>
      </c>
      <c r="BC67" s="89">
        <f t="shared" si="127"/>
        <v>0</v>
      </c>
      <c r="BD67" s="89">
        <f t="shared" si="127"/>
        <v>0</v>
      </c>
      <c r="BE67" s="89">
        <f t="shared" si="127"/>
        <v>0</v>
      </c>
      <c r="BF67" s="89">
        <f t="shared" si="127"/>
        <v>107.28</v>
      </c>
      <c r="BG67" s="89">
        <f t="shared" si="127"/>
        <v>281.04000000000002</v>
      </c>
      <c r="BH67" s="89">
        <f t="shared" si="127"/>
        <v>0</v>
      </c>
      <c r="BI67" s="89">
        <f t="shared" si="127"/>
        <v>0</v>
      </c>
      <c r="BJ67" s="89">
        <f t="shared" si="127"/>
        <v>0</v>
      </c>
      <c r="BK67" s="89">
        <f t="shared" si="127"/>
        <v>3313.2599999999998</v>
      </c>
      <c r="BL67" s="89">
        <f t="shared" si="127"/>
        <v>388.32000000000005</v>
      </c>
      <c r="BM67" s="89">
        <f t="shared" si="127"/>
        <v>3701.58</v>
      </c>
    </row>
    <row r="68" spans="1:65" s="236" customFormat="1" ht="21" customHeight="1" x14ac:dyDescent="0.2">
      <c r="A68" s="219">
        <v>70</v>
      </c>
      <c r="B68" s="220">
        <v>41</v>
      </c>
      <c r="C68" s="221"/>
      <c r="D68" s="222">
        <v>1</v>
      </c>
      <c r="E68" s="198" t="s">
        <v>77</v>
      </c>
      <c r="F68" s="197" t="s">
        <v>78</v>
      </c>
      <c r="G68" s="199" t="s">
        <v>334</v>
      </c>
      <c r="H68" s="229"/>
      <c r="I68" s="229"/>
      <c r="J68" s="230" t="s">
        <v>22</v>
      </c>
      <c r="K68" s="230" t="s">
        <v>241</v>
      </c>
      <c r="L68" s="230"/>
      <c r="M68" s="198" t="s">
        <v>219</v>
      </c>
      <c r="N68" s="198" t="s">
        <v>76</v>
      </c>
      <c r="O68" s="197" t="s">
        <v>78</v>
      </c>
      <c r="P68" s="196">
        <v>5732745883</v>
      </c>
      <c r="Q68" s="223">
        <v>8322</v>
      </c>
      <c r="R68" s="223">
        <v>6872</v>
      </c>
      <c r="S68" s="231">
        <v>6592</v>
      </c>
      <c r="T68" s="224">
        <f>CEILING(V68,10)</f>
        <v>7990</v>
      </c>
      <c r="U68" s="205">
        <f>(Q68+R68+S68)/3</f>
        <v>7262</v>
      </c>
      <c r="V68" s="205">
        <f>U68*1.1</f>
        <v>7988.2000000000007</v>
      </c>
      <c r="W68" s="205">
        <v>7000</v>
      </c>
      <c r="X68" s="225">
        <f>ROUND(W68*11,2)</f>
        <v>77000</v>
      </c>
      <c r="Y68" s="249">
        <f>CEILING(X68,1000)</f>
        <v>77000</v>
      </c>
      <c r="Z68" s="205"/>
      <c r="AA68" s="205"/>
      <c r="AB68" s="205"/>
      <c r="AC68" s="205">
        <f>$Y68</f>
        <v>77000</v>
      </c>
      <c r="AD68" s="205"/>
      <c r="AE68" s="205"/>
      <c r="AF68" s="205"/>
      <c r="AG68" s="196" t="s">
        <v>24</v>
      </c>
      <c r="AH68" s="226" t="s">
        <v>186</v>
      </c>
      <c r="AI68" s="205"/>
      <c r="AJ68" s="205"/>
      <c r="AK68" s="205"/>
      <c r="AL68" s="204">
        <f>ROUND(Ceny!$B$34*12,2)</f>
        <v>0</v>
      </c>
      <c r="AM68" s="205"/>
      <c r="AN68" s="205"/>
      <c r="AO68" s="205"/>
      <c r="AP68" s="205"/>
      <c r="AQ68" s="205"/>
      <c r="AR68" s="205"/>
      <c r="AS68" s="204">
        <f>ROUND($Y68*Ceny!$B$8/100,2)</f>
        <v>0</v>
      </c>
      <c r="AT68" s="205"/>
      <c r="AU68" s="205"/>
      <c r="AV68" s="205"/>
      <c r="AW68" s="204">
        <f>ROUND(SUM(AP68:AV68),2)</f>
        <v>0</v>
      </c>
      <c r="AX68" s="235" t="s">
        <v>187</v>
      </c>
      <c r="AY68" s="205"/>
      <c r="AZ68" s="205"/>
      <c r="BA68" s="227">
        <f>ROUND(Ceny!$B$42*AC68/100,2)</f>
        <v>3049.2</v>
      </c>
      <c r="BB68" s="205"/>
      <c r="BC68" s="205"/>
      <c r="BD68" s="205"/>
      <c r="BE68" s="205"/>
      <c r="BF68" s="205"/>
      <c r="BG68" s="227">
        <f>ROUND(Ceny!$C$42*12,2)</f>
        <v>281.04000000000002</v>
      </c>
      <c r="BH68" s="205"/>
      <c r="BI68" s="205"/>
      <c r="BJ68" s="205"/>
      <c r="BK68" s="204">
        <f>ROUND(SUM(AY68:BD68),2)</f>
        <v>3049.2</v>
      </c>
      <c r="BL68" s="204">
        <f>ROUND(SUM(BE68:BJ68),2)</f>
        <v>281.04000000000002</v>
      </c>
      <c r="BM68" s="228">
        <f>ROUND(SUM(AI68:AO68)+AW68+BK68+BL68,2)</f>
        <v>3330.24</v>
      </c>
    </row>
    <row r="69" spans="1:65" s="23" customFormat="1" ht="21" customHeight="1" x14ac:dyDescent="0.2">
      <c r="A69" s="11">
        <v>76</v>
      </c>
      <c r="B69" s="53">
        <v>44</v>
      </c>
      <c r="C69" s="54"/>
      <c r="D69" s="55">
        <v>2</v>
      </c>
      <c r="E69" s="60" t="s">
        <v>79</v>
      </c>
      <c r="F69" s="56" t="s">
        <v>78</v>
      </c>
      <c r="G69" s="57" t="s">
        <v>335</v>
      </c>
      <c r="H69" s="58"/>
      <c r="I69" s="58"/>
      <c r="J69" s="59" t="s">
        <v>245</v>
      </c>
      <c r="K69" s="59" t="s">
        <v>246</v>
      </c>
      <c r="L69" s="59"/>
      <c r="M69" s="60" t="s">
        <v>219</v>
      </c>
      <c r="N69" s="60" t="s">
        <v>76</v>
      </c>
      <c r="O69" s="56" t="s">
        <v>78</v>
      </c>
      <c r="P69" s="42">
        <v>5732745883</v>
      </c>
      <c r="Q69" s="90">
        <f>514+628</f>
        <v>1142</v>
      </c>
      <c r="R69" s="90">
        <v>1150</v>
      </c>
      <c r="S69" s="91">
        <v>1100</v>
      </c>
      <c r="T69" s="62">
        <f>CEILING(V69,10)</f>
        <v>1250</v>
      </c>
      <c r="U69" s="63">
        <f>(Q69+R69+S69)/3</f>
        <v>1130.6666666666667</v>
      </c>
      <c r="V69" s="63">
        <f>U69*1.1</f>
        <v>1243.7333333333336</v>
      </c>
      <c r="W69" s="205">
        <v>500</v>
      </c>
      <c r="X69" s="64">
        <f>ROUND(W69*11,2)</f>
        <v>5500</v>
      </c>
      <c r="Y69" s="249">
        <f>CEILING(X69,1000)</f>
        <v>6000</v>
      </c>
      <c r="Z69" s="63"/>
      <c r="AA69" s="63">
        <f>Y69</f>
        <v>6000</v>
      </c>
      <c r="AB69" s="63"/>
      <c r="AC69" s="63"/>
      <c r="AD69" s="63"/>
      <c r="AE69" s="63"/>
      <c r="AF69" s="63"/>
      <c r="AG69" s="42" t="s">
        <v>24</v>
      </c>
      <c r="AH69" s="5" t="s">
        <v>186</v>
      </c>
      <c r="AI69" s="63"/>
      <c r="AJ69" s="65">
        <f>ROUND(Ceny!$B$32*12,2)</f>
        <v>0</v>
      </c>
      <c r="AK69" s="63"/>
      <c r="AL69" s="63"/>
      <c r="AM69" s="63"/>
      <c r="AN69" s="63"/>
      <c r="AO69" s="63"/>
      <c r="AP69" s="63"/>
      <c r="AQ69" s="65">
        <f>ROUND($Y69*Ceny!$B$6/100,2)</f>
        <v>0</v>
      </c>
      <c r="AR69" s="63"/>
      <c r="AS69" s="63"/>
      <c r="AT69" s="63"/>
      <c r="AU69" s="63"/>
      <c r="AV69" s="63"/>
      <c r="AW69" s="65">
        <f>ROUND(SUM(AP69:AV69),2)</f>
        <v>0</v>
      </c>
      <c r="AX69" s="61" t="s">
        <v>187</v>
      </c>
      <c r="AY69" s="63"/>
      <c r="AZ69" s="65">
        <f>ROUND(Ceny!$B$41*AA69/100,2)</f>
        <v>264.06</v>
      </c>
      <c r="BA69" s="63"/>
      <c r="BB69" s="63"/>
      <c r="BC69" s="63"/>
      <c r="BD69" s="63"/>
      <c r="BE69" s="63"/>
      <c r="BF69" s="65">
        <f>ROUND(Ceny!$C$41*12,2)</f>
        <v>107.28</v>
      </c>
      <c r="BG69" s="63"/>
      <c r="BH69" s="63"/>
      <c r="BI69" s="63"/>
      <c r="BJ69" s="63"/>
      <c r="BK69" s="65">
        <f>ROUND(SUM(AY69:BD69),2)</f>
        <v>264.06</v>
      </c>
      <c r="BL69" s="65">
        <f>ROUND(SUM(BE69:BJ69),2)</f>
        <v>107.28</v>
      </c>
      <c r="BM69" s="67">
        <f>ROUND(SUM(AI69:AO69)+AW69+BK69+BL69,2)</f>
        <v>371.34</v>
      </c>
    </row>
    <row r="70" spans="1:65" ht="21" customHeight="1" x14ac:dyDescent="0.2">
      <c r="A70" s="11">
        <v>78</v>
      </c>
      <c r="B70" s="78"/>
      <c r="C70" s="79">
        <v>27</v>
      </c>
      <c r="D70" s="80"/>
      <c r="E70" s="81" t="s">
        <v>80</v>
      </c>
      <c r="F70" s="81"/>
      <c r="G70" s="82"/>
      <c r="H70" s="83" t="s">
        <v>487</v>
      </c>
      <c r="I70" s="83" t="s">
        <v>402</v>
      </c>
      <c r="J70" s="84"/>
      <c r="K70" s="84"/>
      <c r="L70" s="85"/>
      <c r="M70" s="86"/>
      <c r="N70" s="86"/>
      <c r="O70" s="86"/>
      <c r="P70" s="86"/>
      <c r="Q70" s="87">
        <f t="shared" ref="Q70:AF70" si="128">SUM(Q71)</f>
        <v>1142</v>
      </c>
      <c r="R70" s="87">
        <f t="shared" si="128"/>
        <v>1150</v>
      </c>
      <c r="S70" s="87">
        <f t="shared" si="128"/>
        <v>1100</v>
      </c>
      <c r="T70" s="87">
        <f t="shared" si="128"/>
        <v>1250</v>
      </c>
      <c r="U70" s="87">
        <f t="shared" si="128"/>
        <v>1130.6666666666667</v>
      </c>
      <c r="V70" s="87">
        <f t="shared" si="128"/>
        <v>1243.7333333333336</v>
      </c>
      <c r="W70" s="87">
        <f t="shared" si="128"/>
        <v>1200</v>
      </c>
      <c r="X70" s="88">
        <f t="shared" si="128"/>
        <v>13200</v>
      </c>
      <c r="Y70" s="87">
        <f t="shared" si="128"/>
        <v>14000</v>
      </c>
      <c r="Z70" s="87">
        <f t="shared" si="128"/>
        <v>0</v>
      </c>
      <c r="AA70" s="87">
        <f t="shared" si="128"/>
        <v>14000</v>
      </c>
      <c r="AB70" s="87">
        <f t="shared" si="128"/>
        <v>0</v>
      </c>
      <c r="AC70" s="87">
        <f t="shared" si="128"/>
        <v>0</v>
      </c>
      <c r="AD70" s="87">
        <f t="shared" si="128"/>
        <v>0</v>
      </c>
      <c r="AE70" s="87">
        <f t="shared" si="128"/>
        <v>0</v>
      </c>
      <c r="AF70" s="87">
        <f t="shared" si="128"/>
        <v>0</v>
      </c>
      <c r="AG70" s="89"/>
      <c r="AH70" s="89"/>
      <c r="AI70" s="89">
        <f t="shared" ref="AI70:AW70" si="129">SUM(AI71)</f>
        <v>0</v>
      </c>
      <c r="AJ70" s="89">
        <f t="shared" si="129"/>
        <v>0</v>
      </c>
      <c r="AK70" s="89">
        <f t="shared" si="129"/>
        <v>0</v>
      </c>
      <c r="AL70" s="89">
        <f t="shared" si="129"/>
        <v>0</v>
      </c>
      <c r="AM70" s="89">
        <f t="shared" si="129"/>
        <v>0</v>
      </c>
      <c r="AN70" s="89">
        <f t="shared" si="129"/>
        <v>0</v>
      </c>
      <c r="AO70" s="89">
        <f t="shared" si="129"/>
        <v>0</v>
      </c>
      <c r="AP70" s="89">
        <f t="shared" si="129"/>
        <v>0</v>
      </c>
      <c r="AQ70" s="89">
        <f t="shared" si="129"/>
        <v>0</v>
      </c>
      <c r="AR70" s="89">
        <f t="shared" si="129"/>
        <v>0</v>
      </c>
      <c r="AS70" s="89">
        <f t="shared" si="129"/>
        <v>0</v>
      </c>
      <c r="AT70" s="89">
        <f t="shared" si="129"/>
        <v>0</v>
      </c>
      <c r="AU70" s="89">
        <f t="shared" si="129"/>
        <v>0</v>
      </c>
      <c r="AV70" s="89">
        <f t="shared" si="129"/>
        <v>0</v>
      </c>
      <c r="AW70" s="89">
        <f t="shared" si="129"/>
        <v>0</v>
      </c>
      <c r="AX70" s="89"/>
      <c r="AY70" s="89">
        <f t="shared" ref="AY70:BM70" si="130">SUM(AY71)</f>
        <v>0</v>
      </c>
      <c r="AZ70" s="89">
        <f t="shared" si="130"/>
        <v>616.14</v>
      </c>
      <c r="BA70" s="89">
        <f t="shared" si="130"/>
        <v>0</v>
      </c>
      <c r="BB70" s="89">
        <f t="shared" si="130"/>
        <v>0</v>
      </c>
      <c r="BC70" s="89">
        <f t="shared" si="130"/>
        <v>0</v>
      </c>
      <c r="BD70" s="89">
        <f t="shared" si="130"/>
        <v>0</v>
      </c>
      <c r="BE70" s="89">
        <f t="shared" si="130"/>
        <v>0</v>
      </c>
      <c r="BF70" s="89">
        <f t="shared" si="130"/>
        <v>107.28</v>
      </c>
      <c r="BG70" s="89">
        <f t="shared" si="130"/>
        <v>0</v>
      </c>
      <c r="BH70" s="89">
        <f t="shared" si="130"/>
        <v>0</v>
      </c>
      <c r="BI70" s="89">
        <f t="shared" si="130"/>
        <v>0</v>
      </c>
      <c r="BJ70" s="89">
        <f t="shared" si="130"/>
        <v>0</v>
      </c>
      <c r="BK70" s="89">
        <f t="shared" si="130"/>
        <v>616.14</v>
      </c>
      <c r="BL70" s="89">
        <f t="shared" si="130"/>
        <v>107.28</v>
      </c>
      <c r="BM70" s="89">
        <f t="shared" si="130"/>
        <v>723.42</v>
      </c>
    </row>
    <row r="71" spans="1:65" s="23" customFormat="1" ht="21" customHeight="1" x14ac:dyDescent="0.2">
      <c r="A71" s="11">
        <v>76</v>
      </c>
      <c r="B71" s="53">
        <v>44</v>
      </c>
      <c r="C71" s="54"/>
      <c r="D71" s="55">
        <v>1</v>
      </c>
      <c r="E71" s="60" t="s">
        <v>80</v>
      </c>
      <c r="F71" s="56" t="s">
        <v>428</v>
      </c>
      <c r="G71" s="57" t="s">
        <v>321</v>
      </c>
      <c r="H71" s="58"/>
      <c r="I71" s="58"/>
      <c r="J71" s="59" t="s">
        <v>245</v>
      </c>
      <c r="K71" s="59" t="s">
        <v>246</v>
      </c>
      <c r="L71" s="59"/>
      <c r="M71" s="60" t="s">
        <v>219</v>
      </c>
      <c r="N71" s="60" t="s">
        <v>80</v>
      </c>
      <c r="O71" s="56" t="s">
        <v>428</v>
      </c>
      <c r="P71" s="42">
        <v>5732745883</v>
      </c>
      <c r="Q71" s="90">
        <f>514+628</f>
        <v>1142</v>
      </c>
      <c r="R71" s="90">
        <v>1150</v>
      </c>
      <c r="S71" s="91">
        <v>1100</v>
      </c>
      <c r="T71" s="62">
        <f>CEILING(V71,10)</f>
        <v>1250</v>
      </c>
      <c r="U71" s="63">
        <f>(Q71+R71+S71)/3</f>
        <v>1130.6666666666667</v>
      </c>
      <c r="V71" s="63">
        <f>U71*1.1</f>
        <v>1243.7333333333336</v>
      </c>
      <c r="W71" s="205">
        <v>1200</v>
      </c>
      <c r="X71" s="64">
        <f>ROUND(W71*11,2)</f>
        <v>13200</v>
      </c>
      <c r="Y71" s="249">
        <f>CEILING(X71,1000)</f>
        <v>14000</v>
      </c>
      <c r="Z71" s="63"/>
      <c r="AA71" s="63">
        <f>Y71</f>
        <v>14000</v>
      </c>
      <c r="AB71" s="63"/>
      <c r="AC71" s="63"/>
      <c r="AD71" s="63"/>
      <c r="AE71" s="63"/>
      <c r="AF71" s="63"/>
      <c r="AG71" s="42" t="s">
        <v>24</v>
      </c>
      <c r="AH71" s="5" t="s">
        <v>186</v>
      </c>
      <c r="AI71" s="63"/>
      <c r="AJ71" s="251">
        <f>ROUND(Ceny!$B$32*12,2)</f>
        <v>0</v>
      </c>
      <c r="AK71" s="63"/>
      <c r="AL71" s="65"/>
      <c r="AM71" s="63"/>
      <c r="AN71" s="63"/>
      <c r="AO71" s="63"/>
      <c r="AP71" s="63"/>
      <c r="AQ71" s="63">
        <f>ROUND($Y71*Ceny!$B$6/100,2)</f>
        <v>0</v>
      </c>
      <c r="AR71" s="63"/>
      <c r="AS71" s="65"/>
      <c r="AT71" s="63"/>
      <c r="AU71" s="63"/>
      <c r="AV71" s="63"/>
      <c r="AW71" s="65">
        <f>ROUND(SUM(AP71:AV71),2)</f>
        <v>0</v>
      </c>
      <c r="AX71" s="61" t="s">
        <v>187</v>
      </c>
      <c r="AY71" s="63"/>
      <c r="AZ71" s="63">
        <f>ROUND(Ceny!$B$41*AA71/100,2)</f>
        <v>616.14</v>
      </c>
      <c r="BA71" s="66"/>
      <c r="BB71" s="63"/>
      <c r="BC71" s="63"/>
      <c r="BD71" s="63"/>
      <c r="BE71" s="63"/>
      <c r="BF71" s="63">
        <f>ROUND(Ceny!$C$41*12,2)</f>
        <v>107.28</v>
      </c>
      <c r="BG71" s="66"/>
      <c r="BH71" s="63"/>
      <c r="BI71" s="63"/>
      <c r="BJ71" s="63"/>
      <c r="BK71" s="204">
        <f>ROUND(SUM(AY71:BD71),2)</f>
        <v>616.14</v>
      </c>
      <c r="BL71" s="204">
        <f>ROUND(SUM(BE71:BJ71),2)</f>
        <v>107.28</v>
      </c>
      <c r="BM71" s="67">
        <f>ROUND(SUM(AI71:AO71)+AW71+BK71+BL71,2)</f>
        <v>723.42</v>
      </c>
    </row>
    <row r="72" spans="1:65" s="23" customFormat="1" ht="21" customHeight="1" x14ac:dyDescent="0.2">
      <c r="A72" s="11">
        <v>80</v>
      </c>
      <c r="B72" s="78"/>
      <c r="C72" s="79">
        <v>28</v>
      </c>
      <c r="D72" s="80"/>
      <c r="E72" s="81" t="s">
        <v>81</v>
      </c>
      <c r="F72" s="81"/>
      <c r="G72" s="82"/>
      <c r="H72" s="83" t="s">
        <v>488</v>
      </c>
      <c r="I72" s="83" t="s">
        <v>402</v>
      </c>
      <c r="J72" s="84"/>
      <c r="K72" s="84"/>
      <c r="L72" s="85"/>
      <c r="M72" s="86"/>
      <c r="N72" s="86"/>
      <c r="O72" s="86"/>
      <c r="P72" s="86"/>
      <c r="Q72" s="87">
        <f t="shared" ref="Q72:AF72" si="131">SUM(Q73)</f>
        <v>526</v>
      </c>
      <c r="R72" s="87">
        <f t="shared" si="131"/>
        <v>536</v>
      </c>
      <c r="S72" s="87">
        <f t="shared" si="131"/>
        <v>524</v>
      </c>
      <c r="T72" s="87">
        <f t="shared" si="131"/>
        <v>590</v>
      </c>
      <c r="U72" s="87">
        <f t="shared" si="131"/>
        <v>528.66666666666663</v>
      </c>
      <c r="V72" s="87">
        <f t="shared" si="131"/>
        <v>581.5333333333333</v>
      </c>
      <c r="W72" s="87">
        <f t="shared" si="131"/>
        <v>650</v>
      </c>
      <c r="X72" s="88">
        <f t="shared" si="131"/>
        <v>7150</v>
      </c>
      <c r="Y72" s="87">
        <f t="shared" si="131"/>
        <v>8000</v>
      </c>
      <c r="Z72" s="87">
        <f t="shared" si="131"/>
        <v>0</v>
      </c>
      <c r="AA72" s="87">
        <f t="shared" si="131"/>
        <v>8000</v>
      </c>
      <c r="AB72" s="87">
        <f t="shared" si="131"/>
        <v>0</v>
      </c>
      <c r="AC72" s="87">
        <f t="shared" si="131"/>
        <v>0</v>
      </c>
      <c r="AD72" s="87">
        <f t="shared" si="131"/>
        <v>0</v>
      </c>
      <c r="AE72" s="87">
        <f t="shared" si="131"/>
        <v>0</v>
      </c>
      <c r="AF72" s="87">
        <f t="shared" si="131"/>
        <v>0</v>
      </c>
      <c r="AG72" s="89"/>
      <c r="AH72" s="89"/>
      <c r="AI72" s="89">
        <f t="shared" ref="AI72:AW72" si="132">SUM(AI73)</f>
        <v>0</v>
      </c>
      <c r="AJ72" s="89">
        <f t="shared" si="132"/>
        <v>0</v>
      </c>
      <c r="AK72" s="89">
        <f t="shared" si="132"/>
        <v>0</v>
      </c>
      <c r="AL72" s="89">
        <f t="shared" si="132"/>
        <v>0</v>
      </c>
      <c r="AM72" s="89">
        <f t="shared" si="132"/>
        <v>0</v>
      </c>
      <c r="AN72" s="89">
        <f t="shared" si="132"/>
        <v>0</v>
      </c>
      <c r="AO72" s="89">
        <f t="shared" si="132"/>
        <v>0</v>
      </c>
      <c r="AP72" s="89">
        <f t="shared" si="132"/>
        <v>0</v>
      </c>
      <c r="AQ72" s="89">
        <f t="shared" si="132"/>
        <v>0</v>
      </c>
      <c r="AR72" s="89">
        <f t="shared" si="132"/>
        <v>0</v>
      </c>
      <c r="AS72" s="89">
        <f t="shared" si="132"/>
        <v>0</v>
      </c>
      <c r="AT72" s="89">
        <f t="shared" si="132"/>
        <v>0</v>
      </c>
      <c r="AU72" s="89">
        <f t="shared" si="132"/>
        <v>0</v>
      </c>
      <c r="AV72" s="89">
        <f t="shared" si="132"/>
        <v>0</v>
      </c>
      <c r="AW72" s="89">
        <f t="shared" si="132"/>
        <v>0</v>
      </c>
      <c r="AX72" s="89"/>
      <c r="AY72" s="89">
        <f t="shared" ref="AY72:BM72" si="133">SUM(AY73)</f>
        <v>0</v>
      </c>
      <c r="AZ72" s="89">
        <f t="shared" si="133"/>
        <v>352.08</v>
      </c>
      <c r="BA72" s="89">
        <f t="shared" si="133"/>
        <v>0</v>
      </c>
      <c r="BB72" s="89">
        <f t="shared" si="133"/>
        <v>0</v>
      </c>
      <c r="BC72" s="89">
        <f t="shared" si="133"/>
        <v>0</v>
      </c>
      <c r="BD72" s="89">
        <f t="shared" si="133"/>
        <v>0</v>
      </c>
      <c r="BE72" s="89">
        <f t="shared" si="133"/>
        <v>0</v>
      </c>
      <c r="BF72" s="89">
        <f t="shared" si="133"/>
        <v>107.28</v>
      </c>
      <c r="BG72" s="89">
        <f t="shared" si="133"/>
        <v>0</v>
      </c>
      <c r="BH72" s="89">
        <f t="shared" si="133"/>
        <v>0</v>
      </c>
      <c r="BI72" s="89">
        <f t="shared" si="133"/>
        <v>0</v>
      </c>
      <c r="BJ72" s="89">
        <f t="shared" si="133"/>
        <v>0</v>
      </c>
      <c r="BK72" s="89">
        <f t="shared" si="133"/>
        <v>352.08</v>
      </c>
      <c r="BL72" s="89">
        <f t="shared" si="133"/>
        <v>107.28</v>
      </c>
      <c r="BM72" s="89">
        <f t="shared" si="133"/>
        <v>459.36</v>
      </c>
    </row>
    <row r="73" spans="1:65" s="96" customFormat="1" ht="21" customHeight="1" x14ac:dyDescent="0.2">
      <c r="A73" s="11">
        <v>81</v>
      </c>
      <c r="B73" s="53">
        <v>47</v>
      </c>
      <c r="C73" s="54"/>
      <c r="D73" s="55">
        <v>1</v>
      </c>
      <c r="E73" s="60" t="s">
        <v>81</v>
      </c>
      <c r="F73" s="56" t="s">
        <v>429</v>
      </c>
      <c r="G73" s="57" t="s">
        <v>285</v>
      </c>
      <c r="H73" s="58"/>
      <c r="I73" s="58"/>
      <c r="J73" s="59" t="s">
        <v>245</v>
      </c>
      <c r="K73" s="59" t="s">
        <v>246</v>
      </c>
      <c r="L73" s="59"/>
      <c r="M73" s="60" t="s">
        <v>219</v>
      </c>
      <c r="N73" s="60" t="s">
        <v>81</v>
      </c>
      <c r="O73" s="56" t="s">
        <v>429</v>
      </c>
      <c r="P73" s="42">
        <v>5732745883</v>
      </c>
      <c r="Q73" s="90">
        <v>526</v>
      </c>
      <c r="R73" s="90">
        <v>536</v>
      </c>
      <c r="S73" s="91">
        <v>524</v>
      </c>
      <c r="T73" s="62">
        <f>CEILING(V73,10)</f>
        <v>590</v>
      </c>
      <c r="U73" s="63">
        <f>(Q73+R73+S73)/3</f>
        <v>528.66666666666663</v>
      </c>
      <c r="V73" s="63">
        <f>U73*1.1</f>
        <v>581.5333333333333</v>
      </c>
      <c r="W73" s="205">
        <v>650</v>
      </c>
      <c r="X73" s="64">
        <f>ROUND(W73*11,2)</f>
        <v>7150</v>
      </c>
      <c r="Y73" s="249">
        <f>CEILING(X73,1000)</f>
        <v>8000</v>
      </c>
      <c r="Z73" s="63"/>
      <c r="AA73" s="63">
        <f>Y73</f>
        <v>8000</v>
      </c>
      <c r="AB73" s="63"/>
      <c r="AC73" s="63"/>
      <c r="AD73" s="63"/>
      <c r="AE73" s="63"/>
      <c r="AF73" s="63"/>
      <c r="AG73" s="42" t="s">
        <v>24</v>
      </c>
      <c r="AH73" s="5" t="s">
        <v>186</v>
      </c>
      <c r="AI73" s="63"/>
      <c r="AJ73" s="65">
        <f>ROUND(Ceny!$B$32*12,2)</f>
        <v>0</v>
      </c>
      <c r="AK73" s="63"/>
      <c r="AL73" s="63"/>
      <c r="AM73" s="63"/>
      <c r="AN73" s="63"/>
      <c r="AO73" s="63"/>
      <c r="AP73" s="63"/>
      <c r="AQ73" s="65">
        <f>ROUND($Y73*Ceny!$B$6/100,2)</f>
        <v>0</v>
      </c>
      <c r="AR73" s="63"/>
      <c r="AS73" s="63"/>
      <c r="AT73" s="63"/>
      <c r="AU73" s="63"/>
      <c r="AV73" s="63"/>
      <c r="AW73" s="65">
        <f>ROUND(SUM(AP73:AV73),2)</f>
        <v>0</v>
      </c>
      <c r="AX73" s="61" t="s">
        <v>187</v>
      </c>
      <c r="AY73" s="63"/>
      <c r="AZ73" s="65">
        <f>ROUND(Ceny!$B$41*AA73/100,2)</f>
        <v>352.08</v>
      </c>
      <c r="BA73" s="63"/>
      <c r="BB73" s="63"/>
      <c r="BC73" s="63"/>
      <c r="BD73" s="63"/>
      <c r="BE73" s="63"/>
      <c r="BF73" s="65">
        <f>ROUND(Ceny!$C$41*12,2)</f>
        <v>107.28</v>
      </c>
      <c r="BG73" s="63"/>
      <c r="BH73" s="63"/>
      <c r="BI73" s="63"/>
      <c r="BJ73" s="63"/>
      <c r="BK73" s="65">
        <f>ROUND(SUM(AY73:BD73),2)</f>
        <v>352.08</v>
      </c>
      <c r="BL73" s="65">
        <f>ROUND(SUM(BE73:BJ73),2)</f>
        <v>107.28</v>
      </c>
      <c r="BM73" s="67">
        <f>ROUND(SUM(AI73:AO73)+AW73+BK73+BL73,2)</f>
        <v>459.36</v>
      </c>
    </row>
    <row r="74" spans="1:65" s="23" customFormat="1" ht="21" customHeight="1" x14ac:dyDescent="0.2">
      <c r="A74" s="11">
        <v>82</v>
      </c>
      <c r="B74" s="78"/>
      <c r="C74" s="79">
        <v>29</v>
      </c>
      <c r="D74" s="80"/>
      <c r="E74" s="81" t="s">
        <v>82</v>
      </c>
      <c r="F74" s="81"/>
      <c r="G74" s="82"/>
      <c r="H74" s="83" t="s">
        <v>489</v>
      </c>
      <c r="I74" s="83" t="s">
        <v>402</v>
      </c>
      <c r="J74" s="84"/>
      <c r="K74" s="84"/>
      <c r="L74" s="85"/>
      <c r="M74" s="86"/>
      <c r="N74" s="86"/>
      <c r="O74" s="86"/>
      <c r="P74" s="86"/>
      <c r="Q74" s="87">
        <f t="shared" ref="Q74:AF74" si="134">SUM(Q75)</f>
        <v>57124</v>
      </c>
      <c r="R74" s="87">
        <f t="shared" si="134"/>
        <v>52739</v>
      </c>
      <c r="S74" s="87">
        <f t="shared" si="134"/>
        <v>52755</v>
      </c>
      <c r="T74" s="87">
        <f t="shared" si="134"/>
        <v>59630</v>
      </c>
      <c r="U74" s="87">
        <f t="shared" si="134"/>
        <v>54206</v>
      </c>
      <c r="V74" s="87">
        <f t="shared" si="134"/>
        <v>59626.600000000006</v>
      </c>
      <c r="W74" s="87">
        <f t="shared" si="134"/>
        <v>17000</v>
      </c>
      <c r="X74" s="88">
        <f t="shared" si="134"/>
        <v>187000</v>
      </c>
      <c r="Y74" s="87">
        <f t="shared" si="134"/>
        <v>187000</v>
      </c>
      <c r="Z74" s="87">
        <f t="shared" si="134"/>
        <v>0</v>
      </c>
      <c r="AA74" s="87">
        <f t="shared" si="134"/>
        <v>0</v>
      </c>
      <c r="AB74" s="87">
        <f t="shared" si="134"/>
        <v>0</v>
      </c>
      <c r="AC74" s="87">
        <f t="shared" si="134"/>
        <v>0</v>
      </c>
      <c r="AD74" s="87">
        <f t="shared" si="134"/>
        <v>0</v>
      </c>
      <c r="AE74" s="87">
        <f t="shared" si="134"/>
        <v>187000</v>
      </c>
      <c r="AF74" s="87">
        <f t="shared" si="134"/>
        <v>0</v>
      </c>
      <c r="AG74" s="89"/>
      <c r="AH74" s="89"/>
      <c r="AI74" s="89">
        <f t="shared" ref="AI74:AW74" si="135">SUM(AI75)</f>
        <v>0</v>
      </c>
      <c r="AJ74" s="89">
        <f t="shared" si="135"/>
        <v>0</v>
      </c>
      <c r="AK74" s="89">
        <f t="shared" si="135"/>
        <v>0</v>
      </c>
      <c r="AL74" s="89">
        <f t="shared" si="135"/>
        <v>0</v>
      </c>
      <c r="AM74" s="89">
        <f t="shared" si="135"/>
        <v>0</v>
      </c>
      <c r="AN74" s="89">
        <f t="shared" si="135"/>
        <v>0</v>
      </c>
      <c r="AO74" s="89">
        <f t="shared" si="135"/>
        <v>0</v>
      </c>
      <c r="AP74" s="89">
        <f t="shared" si="135"/>
        <v>0</v>
      </c>
      <c r="AQ74" s="89">
        <f t="shared" si="135"/>
        <v>0</v>
      </c>
      <c r="AR74" s="89">
        <f t="shared" si="135"/>
        <v>0</v>
      </c>
      <c r="AS74" s="89">
        <f t="shared" si="135"/>
        <v>0</v>
      </c>
      <c r="AT74" s="89">
        <f t="shared" si="135"/>
        <v>0</v>
      </c>
      <c r="AU74" s="89">
        <f t="shared" si="135"/>
        <v>0</v>
      </c>
      <c r="AV74" s="89">
        <f t="shared" si="135"/>
        <v>0</v>
      </c>
      <c r="AW74" s="89">
        <f t="shared" si="135"/>
        <v>0</v>
      </c>
      <c r="AX74" s="89"/>
      <c r="AY74" s="89">
        <f t="shared" ref="AY74:BM74" si="136">SUM(AY75)</f>
        <v>0</v>
      </c>
      <c r="AZ74" s="89">
        <f t="shared" si="136"/>
        <v>0</v>
      </c>
      <c r="BA74" s="89">
        <f t="shared" si="136"/>
        <v>0</v>
      </c>
      <c r="BB74" s="89">
        <f t="shared" si="136"/>
        <v>0</v>
      </c>
      <c r="BC74" s="89">
        <f t="shared" si="136"/>
        <v>3291.2</v>
      </c>
      <c r="BD74" s="89">
        <f t="shared" si="136"/>
        <v>0</v>
      </c>
      <c r="BE74" s="89">
        <f t="shared" si="136"/>
        <v>0</v>
      </c>
      <c r="BF74" s="89">
        <f t="shared" si="136"/>
        <v>0</v>
      </c>
      <c r="BG74" s="89">
        <f t="shared" si="136"/>
        <v>0</v>
      </c>
      <c r="BH74" s="89">
        <f t="shared" si="136"/>
        <v>0</v>
      </c>
      <c r="BI74" s="89">
        <f t="shared" si="136"/>
        <v>5950.84</v>
      </c>
      <c r="BJ74" s="89">
        <f t="shared" si="136"/>
        <v>0</v>
      </c>
      <c r="BK74" s="89">
        <f t="shared" si="136"/>
        <v>3291.2</v>
      </c>
      <c r="BL74" s="89">
        <f t="shared" si="136"/>
        <v>5950.84</v>
      </c>
      <c r="BM74" s="89">
        <f t="shared" si="136"/>
        <v>9242.0400000000009</v>
      </c>
    </row>
    <row r="75" spans="1:65" s="23" customFormat="1" ht="21" customHeight="1" x14ac:dyDescent="0.2">
      <c r="A75" s="11">
        <v>124</v>
      </c>
      <c r="B75" s="53">
        <v>69</v>
      </c>
      <c r="C75" s="54"/>
      <c r="D75" s="55">
        <v>1</v>
      </c>
      <c r="E75" s="60" t="s">
        <v>82</v>
      </c>
      <c r="F75" s="56" t="s">
        <v>266</v>
      </c>
      <c r="G75" s="102" t="s">
        <v>341</v>
      </c>
      <c r="H75" s="102"/>
      <c r="I75" s="102"/>
      <c r="J75" s="59" t="s">
        <v>243</v>
      </c>
      <c r="K75" s="59" t="s">
        <v>244</v>
      </c>
      <c r="L75" s="59">
        <v>111</v>
      </c>
      <c r="M75" s="60" t="s">
        <v>219</v>
      </c>
      <c r="N75" s="60" t="s">
        <v>82</v>
      </c>
      <c r="O75" s="56" t="s">
        <v>84</v>
      </c>
      <c r="P75" s="95" t="s">
        <v>23</v>
      </c>
      <c r="Q75" s="90">
        <v>57124</v>
      </c>
      <c r="R75" s="90">
        <v>52739</v>
      </c>
      <c r="S75" s="91">
        <v>52755</v>
      </c>
      <c r="T75" s="62">
        <f>CEILING(V75,10)</f>
        <v>59630</v>
      </c>
      <c r="U75" s="63">
        <f>(Q75+R75+S75)/3</f>
        <v>54206</v>
      </c>
      <c r="V75" s="63">
        <f>U75*1.1</f>
        <v>59626.600000000006</v>
      </c>
      <c r="W75" s="205">
        <v>17000</v>
      </c>
      <c r="X75" s="64">
        <f>ROUND(W75*11,2)</f>
        <v>187000</v>
      </c>
      <c r="Y75" s="249">
        <f>CEILING(X75,1000)</f>
        <v>187000</v>
      </c>
      <c r="Z75" s="63"/>
      <c r="AA75" s="63"/>
      <c r="AB75" s="63"/>
      <c r="AC75" s="63"/>
      <c r="AD75" s="63"/>
      <c r="AE75" s="63">
        <f>Y75</f>
        <v>187000</v>
      </c>
      <c r="AF75" s="63"/>
      <c r="AG75" s="42" t="s">
        <v>24</v>
      </c>
      <c r="AH75" s="5">
        <v>8760</v>
      </c>
      <c r="AI75" s="63"/>
      <c r="AJ75" s="63"/>
      <c r="AK75" s="63"/>
      <c r="AL75" s="63"/>
      <c r="AM75" s="63"/>
      <c r="AN75" s="65">
        <f>ROUND(Ceny!$B$36*12,2)</f>
        <v>0</v>
      </c>
      <c r="AO75" s="63"/>
      <c r="AP75" s="63"/>
      <c r="AQ75" s="63"/>
      <c r="AR75" s="63"/>
      <c r="AS75" s="63"/>
      <c r="AT75" s="63"/>
      <c r="AU75" s="65">
        <f>ROUND($Y75*Ceny!$B$10/100,2)</f>
        <v>0</v>
      </c>
      <c r="AV75" s="63"/>
      <c r="AW75" s="65">
        <f>ROUND(SUM(AP75:AV75),2)</f>
        <v>0</v>
      </c>
      <c r="AX75" s="61" t="s">
        <v>187</v>
      </c>
      <c r="AY75" s="63"/>
      <c r="AZ75" s="63"/>
      <c r="BA75" s="63"/>
      <c r="BB75" s="63"/>
      <c r="BC75" s="65">
        <f>ROUND((Ceny!$B$44*AE75)/100,2)</f>
        <v>3291.2</v>
      </c>
      <c r="BD75" s="63"/>
      <c r="BE75" s="63"/>
      <c r="BF75" s="63"/>
      <c r="BG75" s="63"/>
      <c r="BH75" s="63"/>
      <c r="BI75" s="65">
        <f>ROUND((Ceny!$D$44*L75*AH75/100),2)</f>
        <v>5950.84</v>
      </c>
      <c r="BJ75" s="63"/>
      <c r="BK75" s="65">
        <f>ROUND(SUM(AY75:BD75),2)</f>
        <v>3291.2</v>
      </c>
      <c r="BL75" s="65">
        <f>ROUND(SUM(BE75:BJ75),2)</f>
        <v>5950.84</v>
      </c>
      <c r="BM75" s="67">
        <f>ROUND(SUM(AI75:AO75)+AW75+BK75+BL75,2)</f>
        <v>9242.0400000000009</v>
      </c>
    </row>
    <row r="76" spans="1:65" s="23" customFormat="1" ht="21" customHeight="1" x14ac:dyDescent="0.2">
      <c r="A76" s="11">
        <v>84</v>
      </c>
      <c r="B76" s="78"/>
      <c r="C76" s="79">
        <v>30</v>
      </c>
      <c r="D76" s="80"/>
      <c r="E76" s="81" t="s">
        <v>85</v>
      </c>
      <c r="F76" s="81"/>
      <c r="G76" s="82"/>
      <c r="H76" s="83" t="s">
        <v>490</v>
      </c>
      <c r="I76" s="83" t="s">
        <v>402</v>
      </c>
      <c r="J76" s="84"/>
      <c r="K76" s="84"/>
      <c r="L76" s="85"/>
      <c r="M76" s="86"/>
      <c r="N76" s="86"/>
      <c r="O76" s="86"/>
      <c r="P76" s="86"/>
      <c r="Q76" s="87">
        <f t="shared" ref="Q76:AF76" si="137">SUM(Q77)</f>
        <v>1811</v>
      </c>
      <c r="R76" s="87">
        <f t="shared" si="137"/>
        <v>1521</v>
      </c>
      <c r="S76" s="87">
        <f t="shared" si="137"/>
        <v>1748</v>
      </c>
      <c r="T76" s="87">
        <f t="shared" si="137"/>
        <v>1870</v>
      </c>
      <c r="U76" s="87">
        <f t="shared" si="137"/>
        <v>1693.3333333333333</v>
      </c>
      <c r="V76" s="87">
        <f t="shared" si="137"/>
        <v>1862.6666666666667</v>
      </c>
      <c r="W76" s="87">
        <f t="shared" si="137"/>
        <v>1500</v>
      </c>
      <c r="X76" s="88">
        <f t="shared" si="137"/>
        <v>16500</v>
      </c>
      <c r="Y76" s="87">
        <f t="shared" si="137"/>
        <v>17000</v>
      </c>
      <c r="Z76" s="87">
        <f t="shared" si="137"/>
        <v>0</v>
      </c>
      <c r="AA76" s="87">
        <f t="shared" si="137"/>
        <v>0</v>
      </c>
      <c r="AB76" s="87">
        <f t="shared" si="137"/>
        <v>0</v>
      </c>
      <c r="AC76" s="87">
        <f t="shared" si="137"/>
        <v>17000</v>
      </c>
      <c r="AD76" s="87">
        <f t="shared" si="137"/>
        <v>0</v>
      </c>
      <c r="AE76" s="87">
        <f t="shared" si="137"/>
        <v>0</v>
      </c>
      <c r="AF76" s="87">
        <f t="shared" si="137"/>
        <v>0</v>
      </c>
      <c r="AG76" s="89"/>
      <c r="AH76" s="89"/>
      <c r="AI76" s="89">
        <f t="shared" ref="AI76:AW76" si="138">SUM(AI77)</f>
        <v>0</v>
      </c>
      <c r="AJ76" s="89">
        <f t="shared" si="138"/>
        <v>0</v>
      </c>
      <c r="AK76" s="89">
        <f t="shared" si="138"/>
        <v>0</v>
      </c>
      <c r="AL76" s="89">
        <f t="shared" si="138"/>
        <v>0</v>
      </c>
      <c r="AM76" s="89">
        <f t="shared" si="138"/>
        <v>0</v>
      </c>
      <c r="AN76" s="89">
        <f t="shared" si="138"/>
        <v>0</v>
      </c>
      <c r="AO76" s="89">
        <f t="shared" si="138"/>
        <v>0</v>
      </c>
      <c r="AP76" s="89">
        <f t="shared" si="138"/>
        <v>0</v>
      </c>
      <c r="AQ76" s="89">
        <f t="shared" si="138"/>
        <v>0</v>
      </c>
      <c r="AR76" s="89">
        <f t="shared" si="138"/>
        <v>0</v>
      </c>
      <c r="AS76" s="89">
        <f t="shared" si="138"/>
        <v>0</v>
      </c>
      <c r="AT76" s="89">
        <f t="shared" si="138"/>
        <v>0</v>
      </c>
      <c r="AU76" s="89">
        <f t="shared" si="138"/>
        <v>0</v>
      </c>
      <c r="AV76" s="89">
        <f t="shared" si="138"/>
        <v>0</v>
      </c>
      <c r="AW76" s="89">
        <f t="shared" si="138"/>
        <v>0</v>
      </c>
      <c r="AX76" s="89"/>
      <c r="AY76" s="89">
        <f t="shared" ref="AY76:BM76" si="139">SUM(AY77)</f>
        <v>0</v>
      </c>
      <c r="AZ76" s="89">
        <f t="shared" si="139"/>
        <v>0</v>
      </c>
      <c r="BA76" s="89">
        <f t="shared" si="139"/>
        <v>673.2</v>
      </c>
      <c r="BB76" s="89">
        <f t="shared" si="139"/>
        <v>0</v>
      </c>
      <c r="BC76" s="89">
        <f t="shared" si="139"/>
        <v>0</v>
      </c>
      <c r="BD76" s="89">
        <f t="shared" si="139"/>
        <v>0</v>
      </c>
      <c r="BE76" s="89">
        <f t="shared" si="139"/>
        <v>0</v>
      </c>
      <c r="BF76" s="89">
        <f t="shared" si="139"/>
        <v>0</v>
      </c>
      <c r="BG76" s="89">
        <f t="shared" si="139"/>
        <v>281.04000000000002</v>
      </c>
      <c r="BH76" s="89">
        <f t="shared" si="139"/>
        <v>0</v>
      </c>
      <c r="BI76" s="89">
        <f t="shared" si="139"/>
        <v>0</v>
      </c>
      <c r="BJ76" s="89">
        <f t="shared" si="139"/>
        <v>0</v>
      </c>
      <c r="BK76" s="89">
        <f t="shared" si="139"/>
        <v>673.2</v>
      </c>
      <c r="BL76" s="89">
        <f t="shared" si="139"/>
        <v>281.04000000000002</v>
      </c>
      <c r="BM76" s="89">
        <f t="shared" si="139"/>
        <v>954.24</v>
      </c>
    </row>
    <row r="77" spans="1:65" s="23" customFormat="1" ht="21" customHeight="1" x14ac:dyDescent="0.2">
      <c r="A77" s="11">
        <v>85</v>
      </c>
      <c r="B77" s="53">
        <v>49</v>
      </c>
      <c r="C77" s="54"/>
      <c r="D77" s="55">
        <v>1</v>
      </c>
      <c r="E77" s="60" t="s">
        <v>85</v>
      </c>
      <c r="F77" s="56" t="s">
        <v>430</v>
      </c>
      <c r="G77" s="57" t="s">
        <v>314</v>
      </c>
      <c r="H77" s="57"/>
      <c r="I77" s="57"/>
      <c r="J77" s="59" t="s">
        <v>22</v>
      </c>
      <c r="K77" s="59" t="s">
        <v>241</v>
      </c>
      <c r="L77" s="59"/>
      <c r="M77" s="60" t="s">
        <v>219</v>
      </c>
      <c r="N77" s="60" t="s">
        <v>85</v>
      </c>
      <c r="O77" s="56" t="s">
        <v>430</v>
      </c>
      <c r="P77" s="42">
        <v>5732745883</v>
      </c>
      <c r="Q77" s="90">
        <v>1811</v>
      </c>
      <c r="R77" s="90">
        <v>1521</v>
      </c>
      <c r="S77" s="91">
        <v>1748</v>
      </c>
      <c r="T77" s="62">
        <f>CEILING(V77,10)</f>
        <v>1870</v>
      </c>
      <c r="U77" s="63">
        <f>(Q77+R77+S77)/3</f>
        <v>1693.3333333333333</v>
      </c>
      <c r="V77" s="63">
        <f>U77*1.1</f>
        <v>1862.6666666666667</v>
      </c>
      <c r="W77" s="205">
        <v>1500</v>
      </c>
      <c r="X77" s="64">
        <f>ROUND(W77*11,2)</f>
        <v>16500</v>
      </c>
      <c r="Y77" s="249">
        <f>CEILING(X77,1000)</f>
        <v>17000</v>
      </c>
      <c r="Z77" s="63"/>
      <c r="AA77" s="63"/>
      <c r="AB77" s="63"/>
      <c r="AC77" s="63">
        <f>$Y77</f>
        <v>17000</v>
      </c>
      <c r="AD77" s="63"/>
      <c r="AE77" s="63"/>
      <c r="AF77" s="63"/>
      <c r="AG77" s="42" t="s">
        <v>24</v>
      </c>
      <c r="AH77" s="5" t="s">
        <v>186</v>
      </c>
      <c r="AI77" s="63"/>
      <c r="AJ77" s="63"/>
      <c r="AK77" s="63"/>
      <c r="AL77" s="65">
        <f>ROUND(Ceny!$B$34*12,2)</f>
        <v>0</v>
      </c>
      <c r="AM77" s="63"/>
      <c r="AN77" s="63"/>
      <c r="AO77" s="63"/>
      <c r="AP77" s="63"/>
      <c r="AQ77" s="63"/>
      <c r="AR77" s="63"/>
      <c r="AS77" s="65">
        <f>ROUND($Y77*Ceny!$B$8/100,2)</f>
        <v>0</v>
      </c>
      <c r="AT77" s="63"/>
      <c r="AU77" s="63"/>
      <c r="AV77" s="63"/>
      <c r="AW77" s="65">
        <f>ROUND(SUM(AP77:AV77),2)</f>
        <v>0</v>
      </c>
      <c r="AX77" s="61" t="s">
        <v>187</v>
      </c>
      <c r="AY77" s="63"/>
      <c r="AZ77" s="63"/>
      <c r="BA77" s="66">
        <f>ROUND(Ceny!$B$42*AC77/100,2)</f>
        <v>673.2</v>
      </c>
      <c r="BB77" s="63"/>
      <c r="BC77" s="63"/>
      <c r="BD77" s="63"/>
      <c r="BE77" s="63"/>
      <c r="BF77" s="63"/>
      <c r="BG77" s="66">
        <f>ROUND(Ceny!$C$42*12,2)</f>
        <v>281.04000000000002</v>
      </c>
      <c r="BH77" s="63"/>
      <c r="BI77" s="63"/>
      <c r="BJ77" s="63"/>
      <c r="BK77" s="65">
        <f>ROUND(SUM(AY77:BD77),2)</f>
        <v>673.2</v>
      </c>
      <c r="BL77" s="65">
        <f>ROUND(SUM(BE77:BJ77),2)</f>
        <v>281.04000000000002</v>
      </c>
      <c r="BM77" s="67">
        <f>ROUND(SUM(AI77:AO77)+AW77+BK77+BL77,2)</f>
        <v>954.24</v>
      </c>
    </row>
    <row r="78" spans="1:65" s="96" customFormat="1" ht="21" customHeight="1" x14ac:dyDescent="0.2">
      <c r="A78" s="11">
        <v>86</v>
      </c>
      <c r="B78" s="78"/>
      <c r="C78" s="79">
        <v>31</v>
      </c>
      <c r="D78" s="80"/>
      <c r="E78" s="81" t="s">
        <v>86</v>
      </c>
      <c r="F78" s="81"/>
      <c r="G78" s="82"/>
      <c r="H78" s="83" t="s">
        <v>491</v>
      </c>
      <c r="I78" s="83" t="s">
        <v>402</v>
      </c>
      <c r="J78" s="84"/>
      <c r="K78" s="84"/>
      <c r="L78" s="85"/>
      <c r="M78" s="86"/>
      <c r="N78" s="86"/>
      <c r="O78" s="86"/>
      <c r="P78" s="86"/>
      <c r="Q78" s="87">
        <f t="shared" ref="Q78:AF78" si="140">SUM(Q79)</f>
        <v>5279</v>
      </c>
      <c r="R78" s="87">
        <f t="shared" si="140"/>
        <v>5622</v>
      </c>
      <c r="S78" s="87">
        <f t="shared" si="140"/>
        <v>5471</v>
      </c>
      <c r="T78" s="87">
        <f t="shared" si="140"/>
        <v>6010</v>
      </c>
      <c r="U78" s="87">
        <f t="shared" si="140"/>
        <v>5457.333333333333</v>
      </c>
      <c r="V78" s="87">
        <f t="shared" si="140"/>
        <v>6003.0666666666666</v>
      </c>
      <c r="W78" s="87">
        <f t="shared" si="140"/>
        <v>5100</v>
      </c>
      <c r="X78" s="88">
        <f t="shared" si="140"/>
        <v>56100</v>
      </c>
      <c r="Y78" s="87">
        <f t="shared" si="140"/>
        <v>57000</v>
      </c>
      <c r="Z78" s="87">
        <f t="shared" si="140"/>
        <v>0</v>
      </c>
      <c r="AA78" s="87">
        <f t="shared" si="140"/>
        <v>0</v>
      </c>
      <c r="AB78" s="87">
        <f t="shared" si="140"/>
        <v>0</v>
      </c>
      <c r="AC78" s="87">
        <f t="shared" si="140"/>
        <v>57000</v>
      </c>
      <c r="AD78" s="87">
        <f t="shared" si="140"/>
        <v>0</v>
      </c>
      <c r="AE78" s="87">
        <f t="shared" si="140"/>
        <v>0</v>
      </c>
      <c r="AF78" s="87">
        <f t="shared" si="140"/>
        <v>0</v>
      </c>
      <c r="AG78" s="89"/>
      <c r="AH78" s="89"/>
      <c r="AI78" s="89">
        <f t="shared" ref="AI78:AW78" si="141">SUM(AI79)</f>
        <v>0</v>
      </c>
      <c r="AJ78" s="89">
        <f t="shared" si="141"/>
        <v>0</v>
      </c>
      <c r="AK78" s="89">
        <f t="shared" si="141"/>
        <v>0</v>
      </c>
      <c r="AL78" s="89">
        <f t="shared" si="141"/>
        <v>0</v>
      </c>
      <c r="AM78" s="89">
        <f t="shared" si="141"/>
        <v>0</v>
      </c>
      <c r="AN78" s="89">
        <f t="shared" si="141"/>
        <v>0</v>
      </c>
      <c r="AO78" s="89">
        <f t="shared" si="141"/>
        <v>0</v>
      </c>
      <c r="AP78" s="89">
        <f t="shared" si="141"/>
        <v>0</v>
      </c>
      <c r="AQ78" s="89">
        <f t="shared" si="141"/>
        <v>0</v>
      </c>
      <c r="AR78" s="89">
        <f t="shared" si="141"/>
        <v>0</v>
      </c>
      <c r="AS78" s="89">
        <f t="shared" si="141"/>
        <v>0</v>
      </c>
      <c r="AT78" s="89">
        <f t="shared" si="141"/>
        <v>0</v>
      </c>
      <c r="AU78" s="89">
        <f t="shared" si="141"/>
        <v>0</v>
      </c>
      <c r="AV78" s="89">
        <f t="shared" si="141"/>
        <v>0</v>
      </c>
      <c r="AW78" s="89">
        <f t="shared" si="141"/>
        <v>0</v>
      </c>
      <c r="AX78" s="89"/>
      <c r="AY78" s="89">
        <f t="shared" ref="AY78:BM78" si="142">SUM(AY79)</f>
        <v>0</v>
      </c>
      <c r="AZ78" s="89">
        <f t="shared" si="142"/>
        <v>0</v>
      </c>
      <c r="BA78" s="89">
        <f t="shared" si="142"/>
        <v>2257.1999999999998</v>
      </c>
      <c r="BB78" s="89">
        <f t="shared" si="142"/>
        <v>0</v>
      </c>
      <c r="BC78" s="89">
        <f t="shared" si="142"/>
        <v>0</v>
      </c>
      <c r="BD78" s="89">
        <f t="shared" si="142"/>
        <v>0</v>
      </c>
      <c r="BE78" s="89">
        <f t="shared" si="142"/>
        <v>0</v>
      </c>
      <c r="BF78" s="89">
        <f t="shared" si="142"/>
        <v>0</v>
      </c>
      <c r="BG78" s="89">
        <f t="shared" si="142"/>
        <v>281.04000000000002</v>
      </c>
      <c r="BH78" s="89">
        <f t="shared" si="142"/>
        <v>0</v>
      </c>
      <c r="BI78" s="89">
        <f t="shared" si="142"/>
        <v>0</v>
      </c>
      <c r="BJ78" s="89">
        <f t="shared" si="142"/>
        <v>0</v>
      </c>
      <c r="BK78" s="89">
        <f t="shared" si="142"/>
        <v>2257.1999999999998</v>
      </c>
      <c r="BL78" s="89">
        <f t="shared" si="142"/>
        <v>281.04000000000002</v>
      </c>
      <c r="BM78" s="89">
        <f t="shared" si="142"/>
        <v>2538.2399999999998</v>
      </c>
    </row>
    <row r="79" spans="1:65" s="23" customFormat="1" ht="21" customHeight="1" x14ac:dyDescent="0.2">
      <c r="A79" s="11">
        <v>87</v>
      </c>
      <c r="B79" s="53">
        <v>50</v>
      </c>
      <c r="C79" s="54"/>
      <c r="D79" s="55">
        <v>1</v>
      </c>
      <c r="E79" s="60" t="s">
        <v>86</v>
      </c>
      <c r="F79" s="56" t="s">
        <v>87</v>
      </c>
      <c r="G79" s="57" t="s">
        <v>286</v>
      </c>
      <c r="H79" s="57"/>
      <c r="I79" s="57"/>
      <c r="J79" s="59" t="s">
        <v>22</v>
      </c>
      <c r="K79" s="59" t="s">
        <v>241</v>
      </c>
      <c r="L79" s="59"/>
      <c r="M79" s="60" t="s">
        <v>219</v>
      </c>
      <c r="N79" s="60" t="s">
        <v>86</v>
      </c>
      <c r="O79" s="56" t="s">
        <v>87</v>
      </c>
      <c r="P79" s="42">
        <v>5732745883</v>
      </c>
      <c r="Q79" s="90">
        <v>5279</v>
      </c>
      <c r="R79" s="90">
        <v>5622</v>
      </c>
      <c r="S79" s="91">
        <v>5471</v>
      </c>
      <c r="T79" s="62">
        <f>CEILING(V79,10)</f>
        <v>6010</v>
      </c>
      <c r="U79" s="63">
        <f>(Q79+R79+S79)/3</f>
        <v>5457.333333333333</v>
      </c>
      <c r="V79" s="63">
        <f>U79*1.1</f>
        <v>6003.0666666666666</v>
      </c>
      <c r="W79" s="205">
        <v>5100</v>
      </c>
      <c r="X79" s="64">
        <f>ROUND(W79*11,2)</f>
        <v>56100</v>
      </c>
      <c r="Y79" s="249">
        <f>CEILING(X79,1000)</f>
        <v>57000</v>
      </c>
      <c r="Z79" s="63"/>
      <c r="AA79" s="63"/>
      <c r="AB79" s="63"/>
      <c r="AC79" s="63">
        <f>$Y79</f>
        <v>57000</v>
      </c>
      <c r="AD79" s="63"/>
      <c r="AE79" s="63"/>
      <c r="AF79" s="63"/>
      <c r="AG79" s="42" t="s">
        <v>24</v>
      </c>
      <c r="AH79" s="5" t="s">
        <v>186</v>
      </c>
      <c r="AI79" s="63"/>
      <c r="AJ79" s="63"/>
      <c r="AK79" s="63"/>
      <c r="AL79" s="65">
        <f>ROUND(Ceny!$B$34*12,2)</f>
        <v>0</v>
      </c>
      <c r="AM79" s="63"/>
      <c r="AN79" s="63"/>
      <c r="AO79" s="63"/>
      <c r="AP79" s="63"/>
      <c r="AQ79" s="63"/>
      <c r="AR79" s="63"/>
      <c r="AS79" s="65">
        <f>ROUND($Y79*Ceny!$B$8/100,2)</f>
        <v>0</v>
      </c>
      <c r="AT79" s="63"/>
      <c r="AU79" s="63"/>
      <c r="AV79" s="63"/>
      <c r="AW79" s="65">
        <f>ROUND(SUM(AP79:AV79),2)</f>
        <v>0</v>
      </c>
      <c r="AX79" s="61" t="s">
        <v>187</v>
      </c>
      <c r="AY79" s="63"/>
      <c r="AZ79" s="63"/>
      <c r="BA79" s="66">
        <f>ROUND(Ceny!$B$42*AC79/100,2)</f>
        <v>2257.1999999999998</v>
      </c>
      <c r="BB79" s="63"/>
      <c r="BC79" s="63"/>
      <c r="BD79" s="63"/>
      <c r="BE79" s="63"/>
      <c r="BF79" s="63"/>
      <c r="BG79" s="66">
        <f>ROUND(Ceny!$C$42*12,2)</f>
        <v>281.04000000000002</v>
      </c>
      <c r="BH79" s="63"/>
      <c r="BI79" s="63"/>
      <c r="BJ79" s="63"/>
      <c r="BK79" s="65">
        <f>ROUND(SUM(AY79:BD79),2)</f>
        <v>2257.1999999999998</v>
      </c>
      <c r="BL79" s="65">
        <f>ROUND(SUM(BE79:BJ79),2)</f>
        <v>281.04000000000002</v>
      </c>
      <c r="BM79" s="67">
        <f>ROUND(SUM(AI79:AO79)+AW79+BK79+BL79,2)</f>
        <v>2538.2399999999998</v>
      </c>
    </row>
    <row r="80" spans="1:65" s="96" customFormat="1" ht="21" customHeight="1" x14ac:dyDescent="0.2">
      <c r="A80" s="11">
        <v>88</v>
      </c>
      <c r="B80" s="78"/>
      <c r="C80" s="79">
        <v>32</v>
      </c>
      <c r="D80" s="80"/>
      <c r="E80" s="81" t="s">
        <v>88</v>
      </c>
      <c r="F80" s="81"/>
      <c r="G80" s="82"/>
      <c r="H80" s="83" t="s">
        <v>492</v>
      </c>
      <c r="I80" s="83" t="s">
        <v>402</v>
      </c>
      <c r="J80" s="84"/>
      <c r="K80" s="84"/>
      <c r="L80" s="85"/>
      <c r="M80" s="86"/>
      <c r="N80" s="86"/>
      <c r="O80" s="86"/>
      <c r="P80" s="86"/>
      <c r="Q80" s="87">
        <f t="shared" ref="Q80:AF80" si="143">SUM(Q81)</f>
        <v>6496</v>
      </c>
      <c r="R80" s="87">
        <f t="shared" si="143"/>
        <v>7349</v>
      </c>
      <c r="S80" s="87">
        <f t="shared" si="143"/>
        <v>6820</v>
      </c>
      <c r="T80" s="87">
        <f t="shared" si="143"/>
        <v>7580</v>
      </c>
      <c r="U80" s="87">
        <f t="shared" si="143"/>
        <v>6888.333333333333</v>
      </c>
      <c r="V80" s="87">
        <f t="shared" si="143"/>
        <v>7577.166666666667</v>
      </c>
      <c r="W80" s="87">
        <f t="shared" si="143"/>
        <v>6300</v>
      </c>
      <c r="X80" s="88">
        <f t="shared" si="143"/>
        <v>69300</v>
      </c>
      <c r="Y80" s="87">
        <f t="shared" si="143"/>
        <v>70000</v>
      </c>
      <c r="Z80" s="87">
        <f t="shared" si="143"/>
        <v>0</v>
      </c>
      <c r="AA80" s="87">
        <f t="shared" si="143"/>
        <v>0</v>
      </c>
      <c r="AB80" s="87">
        <f t="shared" si="143"/>
        <v>70000</v>
      </c>
      <c r="AC80" s="87">
        <f t="shared" si="143"/>
        <v>0</v>
      </c>
      <c r="AD80" s="87">
        <f t="shared" si="143"/>
        <v>0</v>
      </c>
      <c r="AE80" s="87">
        <f t="shared" si="143"/>
        <v>0</v>
      </c>
      <c r="AF80" s="87">
        <f t="shared" si="143"/>
        <v>0</v>
      </c>
      <c r="AG80" s="89"/>
      <c r="AH80" s="89"/>
      <c r="AI80" s="89">
        <f t="shared" ref="AI80:AW80" si="144">SUM(AI81)</f>
        <v>0</v>
      </c>
      <c r="AJ80" s="89">
        <f t="shared" si="144"/>
        <v>0</v>
      </c>
      <c r="AK80" s="89">
        <f t="shared" si="144"/>
        <v>0</v>
      </c>
      <c r="AL80" s="89">
        <f t="shared" si="144"/>
        <v>0</v>
      </c>
      <c r="AM80" s="89">
        <f t="shared" si="144"/>
        <v>0</v>
      </c>
      <c r="AN80" s="89">
        <f t="shared" si="144"/>
        <v>0</v>
      </c>
      <c r="AO80" s="89">
        <f t="shared" si="144"/>
        <v>0</v>
      </c>
      <c r="AP80" s="89">
        <f t="shared" si="144"/>
        <v>0</v>
      </c>
      <c r="AQ80" s="89">
        <f t="shared" si="144"/>
        <v>0</v>
      </c>
      <c r="AR80" s="89">
        <f t="shared" si="144"/>
        <v>0</v>
      </c>
      <c r="AS80" s="89">
        <f t="shared" si="144"/>
        <v>0</v>
      </c>
      <c r="AT80" s="89">
        <f t="shared" si="144"/>
        <v>0</v>
      </c>
      <c r="AU80" s="89">
        <f t="shared" si="144"/>
        <v>0</v>
      </c>
      <c r="AV80" s="89">
        <f t="shared" si="144"/>
        <v>0</v>
      </c>
      <c r="AW80" s="89">
        <f t="shared" si="144"/>
        <v>0</v>
      </c>
      <c r="AX80" s="89"/>
      <c r="AY80" s="89">
        <f t="shared" ref="AY80:BM80" si="145">SUM(AY81)</f>
        <v>0</v>
      </c>
      <c r="AZ80" s="89">
        <f t="shared" si="145"/>
        <v>0</v>
      </c>
      <c r="BA80" s="89">
        <f t="shared" si="145"/>
        <v>2772</v>
      </c>
      <c r="BB80" s="89">
        <f t="shared" si="145"/>
        <v>0</v>
      </c>
      <c r="BC80" s="89">
        <f t="shared" si="145"/>
        <v>0</v>
      </c>
      <c r="BD80" s="89">
        <f t="shared" si="145"/>
        <v>0</v>
      </c>
      <c r="BE80" s="89">
        <f t="shared" si="145"/>
        <v>0</v>
      </c>
      <c r="BF80" s="89">
        <f t="shared" si="145"/>
        <v>0</v>
      </c>
      <c r="BG80" s="89">
        <f t="shared" si="145"/>
        <v>281.04000000000002</v>
      </c>
      <c r="BH80" s="89">
        <f t="shared" si="145"/>
        <v>0</v>
      </c>
      <c r="BI80" s="89">
        <f t="shared" si="145"/>
        <v>0</v>
      </c>
      <c r="BJ80" s="89">
        <f t="shared" si="145"/>
        <v>0</v>
      </c>
      <c r="BK80" s="89">
        <f t="shared" si="145"/>
        <v>2772</v>
      </c>
      <c r="BL80" s="89">
        <f t="shared" si="145"/>
        <v>281.04000000000002</v>
      </c>
      <c r="BM80" s="89">
        <f t="shared" si="145"/>
        <v>3053.04</v>
      </c>
    </row>
    <row r="81" spans="1:65" s="96" customFormat="1" ht="21" customHeight="1" x14ac:dyDescent="0.2">
      <c r="A81" s="11">
        <v>89</v>
      </c>
      <c r="B81" s="53">
        <v>51</v>
      </c>
      <c r="C81" s="54"/>
      <c r="D81" s="55">
        <v>1</v>
      </c>
      <c r="E81" s="60" t="s">
        <v>88</v>
      </c>
      <c r="F81" s="56" t="s">
        <v>431</v>
      </c>
      <c r="G81" s="57" t="s">
        <v>307</v>
      </c>
      <c r="H81" s="57"/>
      <c r="I81" s="57"/>
      <c r="J81" s="59" t="s">
        <v>249</v>
      </c>
      <c r="K81" s="59" t="s">
        <v>241</v>
      </c>
      <c r="L81" s="59"/>
      <c r="M81" s="60" t="s">
        <v>219</v>
      </c>
      <c r="N81" s="60" t="s">
        <v>88</v>
      </c>
      <c r="O81" s="56" t="s">
        <v>454</v>
      </c>
      <c r="P81" s="42">
        <v>5732745883</v>
      </c>
      <c r="Q81" s="90">
        <v>6496</v>
      </c>
      <c r="R81" s="90">
        <v>7349</v>
      </c>
      <c r="S81" s="91">
        <v>6820</v>
      </c>
      <c r="T81" s="62">
        <f>CEILING(V81,10)</f>
        <v>7580</v>
      </c>
      <c r="U81" s="63">
        <f>(Q81+R81+S81)/3</f>
        <v>6888.333333333333</v>
      </c>
      <c r="V81" s="63">
        <f>U81*1.1</f>
        <v>7577.166666666667</v>
      </c>
      <c r="W81" s="205">
        <v>6300</v>
      </c>
      <c r="X81" s="64">
        <f>ROUND(W81*11,2)</f>
        <v>69300</v>
      </c>
      <c r="Y81" s="249">
        <f>CEILING(X81,1000)</f>
        <v>70000</v>
      </c>
      <c r="Z81" s="63"/>
      <c r="AA81" s="63"/>
      <c r="AB81" s="63">
        <f>$Y81</f>
        <v>70000</v>
      </c>
      <c r="AC81" s="63"/>
      <c r="AD81" s="63"/>
      <c r="AE81" s="63"/>
      <c r="AF81" s="63"/>
      <c r="AG81" s="42" t="s">
        <v>24</v>
      </c>
      <c r="AH81" s="5" t="s">
        <v>186</v>
      </c>
      <c r="AI81" s="63"/>
      <c r="AJ81" s="63"/>
      <c r="AK81" s="65">
        <f>ROUND(Ceny!$B$33*12,2)</f>
        <v>0</v>
      </c>
      <c r="AL81" s="63"/>
      <c r="AM81" s="63"/>
      <c r="AN81" s="63"/>
      <c r="AO81" s="63"/>
      <c r="AP81" s="63"/>
      <c r="AQ81" s="63"/>
      <c r="AR81" s="65">
        <f>ROUND($Y81*Ceny!$B$7/100,2)</f>
        <v>0</v>
      </c>
      <c r="AS81" s="63"/>
      <c r="AT81" s="63"/>
      <c r="AU81" s="63"/>
      <c r="AV81" s="63"/>
      <c r="AW81" s="65">
        <f>ROUND(SUM(AP81:AV81),2)</f>
        <v>0</v>
      </c>
      <c r="AX81" s="61" t="s">
        <v>187</v>
      </c>
      <c r="AY81" s="63"/>
      <c r="AZ81" s="63"/>
      <c r="BA81" s="66">
        <f>ROUND(Ceny!$B$42*AB81/100,2)</f>
        <v>2772</v>
      </c>
      <c r="BB81" s="63"/>
      <c r="BC81" s="63"/>
      <c r="BD81" s="63"/>
      <c r="BE81" s="63"/>
      <c r="BF81" s="63"/>
      <c r="BG81" s="66">
        <f>ROUND(Ceny!$C$42*12,2)</f>
        <v>281.04000000000002</v>
      </c>
      <c r="BH81" s="63"/>
      <c r="BI81" s="63"/>
      <c r="BJ81" s="63"/>
      <c r="BK81" s="65">
        <f>ROUND(SUM(AY81:BD81),2)</f>
        <v>2772</v>
      </c>
      <c r="BL81" s="65">
        <f>ROUND(SUM(BE81:BJ81),2)</f>
        <v>281.04000000000002</v>
      </c>
      <c r="BM81" s="67">
        <f>ROUND(SUM(AI81:AO81)+AW81+BK81+BL81,2)</f>
        <v>3053.04</v>
      </c>
    </row>
    <row r="82" spans="1:65" s="210" customFormat="1" ht="21" customHeight="1" x14ac:dyDescent="0.2">
      <c r="A82" s="209">
        <v>82</v>
      </c>
      <c r="B82" s="78"/>
      <c r="C82" s="79">
        <v>33</v>
      </c>
      <c r="D82" s="80"/>
      <c r="E82" s="81" t="s">
        <v>398</v>
      </c>
      <c r="F82" s="81"/>
      <c r="G82" s="82"/>
      <c r="H82" s="83"/>
      <c r="I82" s="83"/>
      <c r="J82" s="84"/>
      <c r="K82" s="84"/>
      <c r="L82" s="85"/>
      <c r="M82" s="86"/>
      <c r="N82" s="86"/>
      <c r="O82" s="86"/>
      <c r="P82" s="86"/>
      <c r="Q82" s="87">
        <f t="shared" ref="Q82:AF82" si="146">SUM(Q83)</f>
        <v>57124</v>
      </c>
      <c r="R82" s="87">
        <f t="shared" si="146"/>
        <v>52739</v>
      </c>
      <c r="S82" s="87">
        <f t="shared" si="146"/>
        <v>52755</v>
      </c>
      <c r="T82" s="87">
        <f t="shared" si="146"/>
        <v>59630</v>
      </c>
      <c r="U82" s="87">
        <f t="shared" si="146"/>
        <v>54206</v>
      </c>
      <c r="V82" s="87">
        <f t="shared" si="146"/>
        <v>59626.600000000006</v>
      </c>
      <c r="W82" s="87">
        <f t="shared" si="146"/>
        <v>12000</v>
      </c>
      <c r="X82" s="88">
        <f t="shared" si="146"/>
        <v>132000</v>
      </c>
      <c r="Y82" s="87">
        <f t="shared" si="146"/>
        <v>132000</v>
      </c>
      <c r="Z82" s="87">
        <f t="shared" si="146"/>
        <v>0</v>
      </c>
      <c r="AA82" s="87">
        <f t="shared" si="146"/>
        <v>0</v>
      </c>
      <c r="AB82" s="87">
        <f t="shared" si="146"/>
        <v>0</v>
      </c>
      <c r="AC82" s="87">
        <f t="shared" si="146"/>
        <v>0</v>
      </c>
      <c r="AD82" s="87">
        <f t="shared" si="146"/>
        <v>0</v>
      </c>
      <c r="AE82" s="87">
        <f t="shared" si="146"/>
        <v>132000</v>
      </c>
      <c r="AF82" s="87">
        <f t="shared" si="146"/>
        <v>0</v>
      </c>
      <c r="AG82" s="89"/>
      <c r="AH82" s="89"/>
      <c r="AI82" s="89">
        <f t="shared" ref="AI82:AW82" si="147">SUM(AI83)</f>
        <v>0</v>
      </c>
      <c r="AJ82" s="89">
        <f t="shared" si="147"/>
        <v>0</v>
      </c>
      <c r="AK82" s="89">
        <f t="shared" si="147"/>
        <v>0</v>
      </c>
      <c r="AL82" s="89">
        <f t="shared" si="147"/>
        <v>0</v>
      </c>
      <c r="AM82" s="89">
        <f t="shared" si="147"/>
        <v>0</v>
      </c>
      <c r="AN82" s="89">
        <f t="shared" si="147"/>
        <v>0</v>
      </c>
      <c r="AO82" s="89">
        <f t="shared" si="147"/>
        <v>0</v>
      </c>
      <c r="AP82" s="89">
        <f t="shared" si="147"/>
        <v>0</v>
      </c>
      <c r="AQ82" s="89">
        <f t="shared" si="147"/>
        <v>0</v>
      </c>
      <c r="AR82" s="89">
        <f t="shared" si="147"/>
        <v>0</v>
      </c>
      <c r="AS82" s="89">
        <f t="shared" si="147"/>
        <v>0</v>
      </c>
      <c r="AT82" s="89">
        <f t="shared" si="147"/>
        <v>0</v>
      </c>
      <c r="AU82" s="89">
        <f t="shared" si="147"/>
        <v>0</v>
      </c>
      <c r="AV82" s="89">
        <f t="shared" si="147"/>
        <v>0</v>
      </c>
      <c r="AW82" s="89">
        <f t="shared" si="147"/>
        <v>0</v>
      </c>
      <c r="AX82" s="89"/>
      <c r="AY82" s="89">
        <f t="shared" ref="AY82:BM82" si="148">SUM(AY83)</f>
        <v>0</v>
      </c>
      <c r="AZ82" s="89">
        <f t="shared" si="148"/>
        <v>0</v>
      </c>
      <c r="BA82" s="89">
        <f t="shared" si="148"/>
        <v>0</v>
      </c>
      <c r="BB82" s="89">
        <f t="shared" si="148"/>
        <v>0</v>
      </c>
      <c r="BC82" s="89">
        <f t="shared" si="148"/>
        <v>2323.1999999999998</v>
      </c>
      <c r="BD82" s="89">
        <f t="shared" si="148"/>
        <v>0</v>
      </c>
      <c r="BE82" s="89">
        <f t="shared" si="148"/>
        <v>0</v>
      </c>
      <c r="BF82" s="89">
        <f t="shared" si="148"/>
        <v>0</v>
      </c>
      <c r="BG82" s="89">
        <f t="shared" si="148"/>
        <v>0</v>
      </c>
      <c r="BH82" s="89">
        <f t="shared" si="148"/>
        <v>0</v>
      </c>
      <c r="BI82" s="89">
        <f t="shared" si="148"/>
        <v>6486.96</v>
      </c>
      <c r="BJ82" s="89">
        <f t="shared" si="148"/>
        <v>0</v>
      </c>
      <c r="BK82" s="89">
        <f t="shared" si="148"/>
        <v>2323.1999999999998</v>
      </c>
      <c r="BL82" s="89">
        <f t="shared" si="148"/>
        <v>6486.96</v>
      </c>
      <c r="BM82" s="89">
        <f t="shared" si="148"/>
        <v>8810.16</v>
      </c>
    </row>
    <row r="83" spans="1:65" s="210" customFormat="1" ht="21" customHeight="1" x14ac:dyDescent="0.2">
      <c r="A83" s="209">
        <v>124</v>
      </c>
      <c r="B83" s="53">
        <v>69</v>
      </c>
      <c r="C83" s="54"/>
      <c r="D83" s="55">
        <v>1</v>
      </c>
      <c r="E83" s="198" t="s">
        <v>398</v>
      </c>
      <c r="F83" s="56" t="s">
        <v>459</v>
      </c>
      <c r="G83" s="102"/>
      <c r="H83" s="102"/>
      <c r="I83" s="102"/>
      <c r="J83" s="59" t="s">
        <v>243</v>
      </c>
      <c r="K83" s="59" t="s">
        <v>244</v>
      </c>
      <c r="L83" s="59">
        <v>121</v>
      </c>
      <c r="M83" s="213" t="s">
        <v>219</v>
      </c>
      <c r="N83" s="213" t="s">
        <v>398</v>
      </c>
      <c r="O83" s="56" t="s">
        <v>459</v>
      </c>
      <c r="P83" s="42">
        <v>5732745883</v>
      </c>
      <c r="Q83" s="90">
        <v>57124</v>
      </c>
      <c r="R83" s="90">
        <v>52739</v>
      </c>
      <c r="S83" s="91">
        <v>52755</v>
      </c>
      <c r="T83" s="62">
        <f>CEILING(V83,10)</f>
        <v>59630</v>
      </c>
      <c r="U83" s="214">
        <f>(Q83+R83+S83)/3</f>
        <v>54206</v>
      </c>
      <c r="V83" s="214">
        <f>U83*1.1</f>
        <v>59626.600000000006</v>
      </c>
      <c r="W83" s="205">
        <v>12000</v>
      </c>
      <c r="X83" s="64">
        <f>ROUND(W83*11,2)</f>
        <v>132000</v>
      </c>
      <c r="Y83" s="249">
        <f>CEILING(X83,1000)</f>
        <v>132000</v>
      </c>
      <c r="Z83" s="214"/>
      <c r="AA83" s="214"/>
      <c r="AB83" s="214"/>
      <c r="AC83" s="214"/>
      <c r="AD83" s="214"/>
      <c r="AE83" s="214">
        <f>Y83</f>
        <v>132000</v>
      </c>
      <c r="AF83" s="214"/>
      <c r="AG83" s="42" t="s">
        <v>24</v>
      </c>
      <c r="AH83" s="5">
        <v>8760</v>
      </c>
      <c r="AI83" s="214"/>
      <c r="AJ83" s="214"/>
      <c r="AK83" s="214"/>
      <c r="AL83" s="214"/>
      <c r="AM83" s="214"/>
      <c r="AN83" s="65">
        <f>ROUND(Ceny!$B$36*12,2)</f>
        <v>0</v>
      </c>
      <c r="AO83" s="214"/>
      <c r="AP83" s="214"/>
      <c r="AQ83" s="214"/>
      <c r="AR83" s="214"/>
      <c r="AS83" s="214"/>
      <c r="AT83" s="214"/>
      <c r="AU83" s="65">
        <f>ROUND($Y83*Ceny!$B$10/100,2)</f>
        <v>0</v>
      </c>
      <c r="AV83" s="214"/>
      <c r="AW83" s="65">
        <f>ROUND(SUM(AP83:AV83),2)</f>
        <v>0</v>
      </c>
      <c r="AX83" s="61" t="s">
        <v>187</v>
      </c>
      <c r="AY83" s="214"/>
      <c r="AZ83" s="214"/>
      <c r="BA83" s="214"/>
      <c r="BB83" s="214"/>
      <c r="BC83" s="65">
        <f>ROUND((Ceny!$B$44*AE83)/100,2)</f>
        <v>2323.1999999999998</v>
      </c>
      <c r="BD83" s="214"/>
      <c r="BE83" s="214"/>
      <c r="BF83" s="214"/>
      <c r="BG83" s="214"/>
      <c r="BH83" s="214"/>
      <c r="BI83" s="65">
        <f>ROUND((Ceny!$D$44*L83*AH83/100),2)</f>
        <v>6486.96</v>
      </c>
      <c r="BJ83" s="214"/>
      <c r="BK83" s="65">
        <f>ROUND(SUM(AY83:BD83),2)</f>
        <v>2323.1999999999998</v>
      </c>
      <c r="BL83" s="65">
        <f>ROUND(SUM(BE83:BJ83),2)</f>
        <v>6486.96</v>
      </c>
      <c r="BM83" s="67">
        <f>ROUND(SUM(AI83:AO83)+AW83+BK83+BL83,2)</f>
        <v>8810.16</v>
      </c>
    </row>
    <row r="84" spans="1:65" ht="21" customHeight="1" x14ac:dyDescent="0.2">
      <c r="A84" s="11">
        <v>90</v>
      </c>
      <c r="B84" s="78"/>
      <c r="C84" s="79">
        <v>34</v>
      </c>
      <c r="D84" s="80"/>
      <c r="E84" s="81" t="s">
        <v>89</v>
      </c>
      <c r="F84" s="81"/>
      <c r="G84" s="82"/>
      <c r="H84" s="83" t="s">
        <v>493</v>
      </c>
      <c r="I84" s="83" t="s">
        <v>402</v>
      </c>
      <c r="J84" s="84"/>
      <c r="K84" s="84"/>
      <c r="L84" s="85"/>
      <c r="M84" s="86"/>
      <c r="N84" s="86"/>
      <c r="O84" s="86"/>
      <c r="P84" s="86"/>
      <c r="Q84" s="87">
        <f t="shared" ref="Q84:AF84" si="149">SUM(Q85)</f>
        <v>4858</v>
      </c>
      <c r="R84" s="87">
        <f t="shared" si="149"/>
        <v>4544</v>
      </c>
      <c r="S84" s="87">
        <f t="shared" si="149"/>
        <v>5787</v>
      </c>
      <c r="T84" s="87">
        <f t="shared" si="149"/>
        <v>5570</v>
      </c>
      <c r="U84" s="87">
        <f t="shared" si="149"/>
        <v>5063</v>
      </c>
      <c r="V84" s="87">
        <f t="shared" si="149"/>
        <v>5569.3</v>
      </c>
      <c r="W84" s="87">
        <f t="shared" si="149"/>
        <v>5000</v>
      </c>
      <c r="X84" s="88">
        <f t="shared" si="149"/>
        <v>55000</v>
      </c>
      <c r="Y84" s="87">
        <f t="shared" si="149"/>
        <v>55000</v>
      </c>
      <c r="Z84" s="87">
        <f t="shared" si="149"/>
        <v>0</v>
      </c>
      <c r="AA84" s="87">
        <f t="shared" si="149"/>
        <v>0</v>
      </c>
      <c r="AB84" s="87">
        <f t="shared" si="149"/>
        <v>0</v>
      </c>
      <c r="AC84" s="87">
        <f t="shared" si="149"/>
        <v>55000</v>
      </c>
      <c r="AD84" s="87">
        <f t="shared" si="149"/>
        <v>0</v>
      </c>
      <c r="AE84" s="87">
        <f t="shared" si="149"/>
        <v>0</v>
      </c>
      <c r="AF84" s="87">
        <f t="shared" si="149"/>
        <v>0</v>
      </c>
      <c r="AG84" s="89"/>
      <c r="AH84" s="89"/>
      <c r="AI84" s="89">
        <f t="shared" ref="AI84:AW84" si="150">SUM(AI85)</f>
        <v>0</v>
      </c>
      <c r="AJ84" s="89">
        <f t="shared" si="150"/>
        <v>0</v>
      </c>
      <c r="AK84" s="89">
        <f t="shared" si="150"/>
        <v>0</v>
      </c>
      <c r="AL84" s="89">
        <f t="shared" si="150"/>
        <v>0</v>
      </c>
      <c r="AM84" s="89">
        <f t="shared" si="150"/>
        <v>0</v>
      </c>
      <c r="AN84" s="89">
        <f t="shared" si="150"/>
        <v>0</v>
      </c>
      <c r="AO84" s="89">
        <f t="shared" si="150"/>
        <v>0</v>
      </c>
      <c r="AP84" s="89">
        <f t="shared" si="150"/>
        <v>0</v>
      </c>
      <c r="AQ84" s="89">
        <f t="shared" si="150"/>
        <v>0</v>
      </c>
      <c r="AR84" s="89">
        <f t="shared" si="150"/>
        <v>0</v>
      </c>
      <c r="AS84" s="89">
        <f t="shared" si="150"/>
        <v>0</v>
      </c>
      <c r="AT84" s="89">
        <f t="shared" si="150"/>
        <v>0</v>
      </c>
      <c r="AU84" s="89">
        <f t="shared" si="150"/>
        <v>0</v>
      </c>
      <c r="AV84" s="89">
        <f t="shared" si="150"/>
        <v>0</v>
      </c>
      <c r="AW84" s="89">
        <f t="shared" si="150"/>
        <v>0</v>
      </c>
      <c r="AX84" s="89"/>
      <c r="AY84" s="89">
        <f t="shared" ref="AY84:BM84" si="151">SUM(AY85)</f>
        <v>0</v>
      </c>
      <c r="AZ84" s="89">
        <f t="shared" si="151"/>
        <v>0</v>
      </c>
      <c r="BA84" s="89">
        <f t="shared" si="151"/>
        <v>2178</v>
      </c>
      <c r="BB84" s="89">
        <f t="shared" si="151"/>
        <v>0</v>
      </c>
      <c r="BC84" s="89">
        <f t="shared" si="151"/>
        <v>0</v>
      </c>
      <c r="BD84" s="89">
        <f t="shared" si="151"/>
        <v>0</v>
      </c>
      <c r="BE84" s="89">
        <f t="shared" si="151"/>
        <v>0</v>
      </c>
      <c r="BF84" s="89">
        <f t="shared" si="151"/>
        <v>0</v>
      </c>
      <c r="BG84" s="89">
        <f t="shared" si="151"/>
        <v>281.04000000000002</v>
      </c>
      <c r="BH84" s="89">
        <f t="shared" si="151"/>
        <v>0</v>
      </c>
      <c r="BI84" s="89">
        <f t="shared" si="151"/>
        <v>0</v>
      </c>
      <c r="BJ84" s="89">
        <f t="shared" si="151"/>
        <v>0</v>
      </c>
      <c r="BK84" s="89">
        <f t="shared" si="151"/>
        <v>2178</v>
      </c>
      <c r="BL84" s="89">
        <f t="shared" si="151"/>
        <v>281.04000000000002</v>
      </c>
      <c r="BM84" s="89">
        <f t="shared" si="151"/>
        <v>2459.04</v>
      </c>
    </row>
    <row r="85" spans="1:65" s="96" customFormat="1" ht="21" customHeight="1" x14ac:dyDescent="0.2">
      <c r="A85" s="11">
        <v>91</v>
      </c>
      <c r="B85" s="53">
        <v>52</v>
      </c>
      <c r="C85" s="54"/>
      <c r="D85" s="55">
        <v>1</v>
      </c>
      <c r="E85" s="60" t="s">
        <v>89</v>
      </c>
      <c r="F85" s="56" t="s">
        <v>90</v>
      </c>
      <c r="G85" s="57" t="s">
        <v>327</v>
      </c>
      <c r="H85" s="57"/>
      <c r="I85" s="57"/>
      <c r="J85" s="59" t="s">
        <v>22</v>
      </c>
      <c r="K85" s="59" t="s">
        <v>241</v>
      </c>
      <c r="L85" s="59"/>
      <c r="M85" s="60" t="s">
        <v>219</v>
      </c>
      <c r="N85" s="60" t="s">
        <v>89</v>
      </c>
      <c r="O85" s="56" t="s">
        <v>90</v>
      </c>
      <c r="P85" s="42">
        <v>5732745883</v>
      </c>
      <c r="Q85" s="90">
        <v>4858</v>
      </c>
      <c r="R85" s="90">
        <v>4544</v>
      </c>
      <c r="S85" s="91">
        <v>5787</v>
      </c>
      <c r="T85" s="62">
        <f>CEILING(V85,10)</f>
        <v>5570</v>
      </c>
      <c r="U85" s="63">
        <f>(Q85+R85+S85)/3</f>
        <v>5063</v>
      </c>
      <c r="V85" s="63">
        <f>U85*1.1</f>
        <v>5569.3</v>
      </c>
      <c r="W85" s="205">
        <v>5000</v>
      </c>
      <c r="X85" s="64">
        <f>ROUND(W85*11,2)</f>
        <v>55000</v>
      </c>
      <c r="Y85" s="249">
        <f>FLOOR(X85,1000)</f>
        <v>55000</v>
      </c>
      <c r="Z85" s="63"/>
      <c r="AA85" s="63"/>
      <c r="AB85" s="63"/>
      <c r="AC85" s="63">
        <f>$Y85</f>
        <v>55000</v>
      </c>
      <c r="AD85" s="63"/>
      <c r="AE85" s="63"/>
      <c r="AF85" s="63"/>
      <c r="AG85" s="42" t="s">
        <v>24</v>
      </c>
      <c r="AH85" s="5" t="s">
        <v>186</v>
      </c>
      <c r="AI85" s="63"/>
      <c r="AJ85" s="63"/>
      <c r="AK85" s="63"/>
      <c r="AL85" s="65">
        <f>ROUND(Ceny!$B$34*12,2)</f>
        <v>0</v>
      </c>
      <c r="AM85" s="63"/>
      <c r="AN85" s="63"/>
      <c r="AO85" s="63"/>
      <c r="AP85" s="63"/>
      <c r="AQ85" s="63"/>
      <c r="AR85" s="63"/>
      <c r="AS85" s="65">
        <f>ROUND($Y85*Ceny!$B$8/100,2)</f>
        <v>0</v>
      </c>
      <c r="AT85" s="63"/>
      <c r="AU85" s="63"/>
      <c r="AV85" s="63"/>
      <c r="AW85" s="65">
        <f>ROUND(SUM(AP85:AV85),2)</f>
        <v>0</v>
      </c>
      <c r="AX85" s="61" t="s">
        <v>187</v>
      </c>
      <c r="AY85" s="63"/>
      <c r="AZ85" s="63"/>
      <c r="BA85" s="66">
        <f>ROUND(Ceny!$B$42*AC85/100,2)</f>
        <v>2178</v>
      </c>
      <c r="BB85" s="63"/>
      <c r="BC85" s="63"/>
      <c r="BD85" s="63"/>
      <c r="BE85" s="63"/>
      <c r="BF85" s="63"/>
      <c r="BG85" s="66">
        <f>ROUND(Ceny!$C$42*12,2)</f>
        <v>281.04000000000002</v>
      </c>
      <c r="BH85" s="63"/>
      <c r="BI85" s="63"/>
      <c r="BJ85" s="63"/>
      <c r="BK85" s="65">
        <f>ROUND(SUM(AY85:BD85),2)</f>
        <v>2178</v>
      </c>
      <c r="BL85" s="65">
        <f>ROUND(SUM(BE85:BJ85),2)</f>
        <v>281.04000000000002</v>
      </c>
      <c r="BM85" s="67">
        <f>ROUND(SUM(AI85:AO85)+AW85+BK85+BL85,2)</f>
        <v>2459.04</v>
      </c>
    </row>
    <row r="86" spans="1:65" s="23" customFormat="1" ht="21" customHeight="1" x14ac:dyDescent="0.2">
      <c r="A86" s="11">
        <v>92</v>
      </c>
      <c r="B86" s="78"/>
      <c r="C86" s="79">
        <v>35</v>
      </c>
      <c r="D86" s="80"/>
      <c r="E86" s="81" t="s">
        <v>91</v>
      </c>
      <c r="F86" s="81"/>
      <c r="G86" s="82"/>
      <c r="H86" s="83" t="s">
        <v>494</v>
      </c>
      <c r="I86" s="83" t="s">
        <v>402</v>
      </c>
      <c r="J86" s="84"/>
      <c r="K86" s="84"/>
      <c r="L86" s="85"/>
      <c r="M86" s="86"/>
      <c r="N86" s="86"/>
      <c r="O86" s="86"/>
      <c r="P86" s="86"/>
      <c r="Q86" s="87">
        <f t="shared" ref="Q86:AF86" si="152">SUM(Q87)</f>
        <v>1125</v>
      </c>
      <c r="R86" s="87">
        <f t="shared" si="152"/>
        <v>1072</v>
      </c>
      <c r="S86" s="87">
        <f t="shared" si="152"/>
        <v>985</v>
      </c>
      <c r="T86" s="87">
        <f t="shared" si="152"/>
        <v>1170</v>
      </c>
      <c r="U86" s="87">
        <f t="shared" si="152"/>
        <v>1060.6666666666667</v>
      </c>
      <c r="V86" s="87">
        <f t="shared" si="152"/>
        <v>1166.7333333333336</v>
      </c>
      <c r="W86" s="87">
        <f t="shared" si="152"/>
        <v>1000</v>
      </c>
      <c r="X86" s="88">
        <f t="shared" si="152"/>
        <v>11000</v>
      </c>
      <c r="Y86" s="87">
        <f t="shared" si="152"/>
        <v>11000</v>
      </c>
      <c r="Z86" s="87">
        <f t="shared" si="152"/>
        <v>0</v>
      </c>
      <c r="AA86" s="87">
        <f t="shared" si="152"/>
        <v>11000</v>
      </c>
      <c r="AB86" s="87">
        <f t="shared" si="152"/>
        <v>0</v>
      </c>
      <c r="AC86" s="87">
        <f t="shared" si="152"/>
        <v>0</v>
      </c>
      <c r="AD86" s="87">
        <f t="shared" si="152"/>
        <v>0</v>
      </c>
      <c r="AE86" s="87">
        <f t="shared" si="152"/>
        <v>0</v>
      </c>
      <c r="AF86" s="87">
        <f t="shared" si="152"/>
        <v>0</v>
      </c>
      <c r="AG86" s="89"/>
      <c r="AH86" s="89"/>
      <c r="AI86" s="89">
        <f t="shared" ref="AI86:AW86" si="153">SUM(AI87)</f>
        <v>0</v>
      </c>
      <c r="AJ86" s="89">
        <f t="shared" si="153"/>
        <v>0</v>
      </c>
      <c r="AK86" s="89">
        <f t="shared" si="153"/>
        <v>0</v>
      </c>
      <c r="AL86" s="89">
        <f t="shared" si="153"/>
        <v>0</v>
      </c>
      <c r="AM86" s="89">
        <f t="shared" si="153"/>
        <v>0</v>
      </c>
      <c r="AN86" s="89">
        <f t="shared" si="153"/>
        <v>0</v>
      </c>
      <c r="AO86" s="89">
        <f t="shared" si="153"/>
        <v>0</v>
      </c>
      <c r="AP86" s="89">
        <f t="shared" si="153"/>
        <v>0</v>
      </c>
      <c r="AQ86" s="89">
        <f t="shared" si="153"/>
        <v>0</v>
      </c>
      <c r="AR86" s="89">
        <f t="shared" si="153"/>
        <v>0</v>
      </c>
      <c r="AS86" s="89">
        <f t="shared" si="153"/>
        <v>0</v>
      </c>
      <c r="AT86" s="89">
        <f t="shared" si="153"/>
        <v>0</v>
      </c>
      <c r="AU86" s="89">
        <f t="shared" si="153"/>
        <v>0</v>
      </c>
      <c r="AV86" s="89">
        <f t="shared" si="153"/>
        <v>0</v>
      </c>
      <c r="AW86" s="89">
        <f t="shared" si="153"/>
        <v>0</v>
      </c>
      <c r="AX86" s="89"/>
      <c r="AY86" s="89">
        <f t="shared" ref="AY86:BM86" si="154">SUM(AY87)</f>
        <v>0</v>
      </c>
      <c r="AZ86" s="89">
        <f t="shared" si="154"/>
        <v>484.11</v>
      </c>
      <c r="BA86" s="89">
        <f t="shared" si="154"/>
        <v>0</v>
      </c>
      <c r="BB86" s="89">
        <f t="shared" si="154"/>
        <v>0</v>
      </c>
      <c r="BC86" s="89">
        <f t="shared" si="154"/>
        <v>0</v>
      </c>
      <c r="BD86" s="89">
        <f t="shared" si="154"/>
        <v>0</v>
      </c>
      <c r="BE86" s="89">
        <f t="shared" si="154"/>
        <v>0</v>
      </c>
      <c r="BF86" s="89">
        <f t="shared" si="154"/>
        <v>107.28</v>
      </c>
      <c r="BG86" s="89">
        <f t="shared" si="154"/>
        <v>0</v>
      </c>
      <c r="BH86" s="89">
        <f t="shared" si="154"/>
        <v>0</v>
      </c>
      <c r="BI86" s="89">
        <f t="shared" si="154"/>
        <v>0</v>
      </c>
      <c r="BJ86" s="89">
        <f t="shared" si="154"/>
        <v>0</v>
      </c>
      <c r="BK86" s="89">
        <f t="shared" si="154"/>
        <v>484.11</v>
      </c>
      <c r="BL86" s="89">
        <f t="shared" si="154"/>
        <v>107.28</v>
      </c>
      <c r="BM86" s="89">
        <f t="shared" si="154"/>
        <v>591.39</v>
      </c>
    </row>
    <row r="87" spans="1:65" s="23" customFormat="1" ht="21" customHeight="1" x14ac:dyDescent="0.2">
      <c r="A87" s="11">
        <v>93</v>
      </c>
      <c r="B87" s="53">
        <v>53</v>
      </c>
      <c r="C87" s="54"/>
      <c r="D87" s="55">
        <v>1</v>
      </c>
      <c r="E87" s="60" t="s">
        <v>91</v>
      </c>
      <c r="F87" s="56" t="s">
        <v>432</v>
      </c>
      <c r="G87" s="57" t="s">
        <v>350</v>
      </c>
      <c r="H87" s="57"/>
      <c r="I87" s="57"/>
      <c r="J87" s="59" t="s">
        <v>245</v>
      </c>
      <c r="K87" s="59" t="s">
        <v>246</v>
      </c>
      <c r="L87" s="59"/>
      <c r="M87" s="60" t="s">
        <v>219</v>
      </c>
      <c r="N87" s="60" t="s">
        <v>91</v>
      </c>
      <c r="O87" s="56" t="s">
        <v>432</v>
      </c>
      <c r="P87" s="42">
        <v>5732745883</v>
      </c>
      <c r="Q87" s="90">
        <v>1125</v>
      </c>
      <c r="R87" s="90">
        <v>1072</v>
      </c>
      <c r="S87" s="91">
        <v>985</v>
      </c>
      <c r="T87" s="62">
        <f>CEILING(V87,10)</f>
        <v>1170</v>
      </c>
      <c r="U87" s="63">
        <f>(Q87+R87+S87)/3</f>
        <v>1060.6666666666667</v>
      </c>
      <c r="V87" s="63">
        <f>U87*1.1</f>
        <v>1166.7333333333336</v>
      </c>
      <c r="W87" s="205">
        <v>1000</v>
      </c>
      <c r="X87" s="64">
        <f>ROUND(W87*11,2)</f>
        <v>11000</v>
      </c>
      <c r="Y87" s="249">
        <f>CEILING(X87,1000)</f>
        <v>11000</v>
      </c>
      <c r="Z87" s="63"/>
      <c r="AA87" s="63">
        <f>Y87</f>
        <v>11000</v>
      </c>
      <c r="AB87" s="63"/>
      <c r="AC87" s="63"/>
      <c r="AD87" s="63"/>
      <c r="AE87" s="63"/>
      <c r="AF87" s="63"/>
      <c r="AG87" s="42" t="s">
        <v>24</v>
      </c>
      <c r="AH87" s="5" t="s">
        <v>186</v>
      </c>
      <c r="AI87" s="63"/>
      <c r="AJ87" s="65">
        <f>ROUND(Ceny!$B$32*12,2)</f>
        <v>0</v>
      </c>
      <c r="AK87" s="63"/>
      <c r="AL87" s="63"/>
      <c r="AM87" s="63"/>
      <c r="AN87" s="63"/>
      <c r="AO87" s="63"/>
      <c r="AP87" s="63"/>
      <c r="AQ87" s="65">
        <f>ROUND($Y87*Ceny!$B$6/100,2)</f>
        <v>0</v>
      </c>
      <c r="AR87" s="63"/>
      <c r="AS87" s="63"/>
      <c r="AT87" s="63"/>
      <c r="AU87" s="63"/>
      <c r="AV87" s="63"/>
      <c r="AW87" s="65">
        <f>ROUND(SUM(AP87:AV87),2)</f>
        <v>0</v>
      </c>
      <c r="AX87" s="61" t="s">
        <v>187</v>
      </c>
      <c r="AY87" s="63"/>
      <c r="AZ87" s="65">
        <f>ROUND(Ceny!$B$41*AA87/100,2)</f>
        <v>484.11</v>
      </c>
      <c r="BA87" s="63"/>
      <c r="BB87" s="63"/>
      <c r="BC87" s="63"/>
      <c r="BD87" s="63"/>
      <c r="BE87" s="63"/>
      <c r="BF87" s="65">
        <f>ROUND(Ceny!$C$41*12,2)</f>
        <v>107.28</v>
      </c>
      <c r="BG87" s="63"/>
      <c r="BH87" s="63"/>
      <c r="BI87" s="63"/>
      <c r="BJ87" s="63"/>
      <c r="BK87" s="65">
        <f>ROUND(SUM(AY87:BD87),2)</f>
        <v>484.11</v>
      </c>
      <c r="BL87" s="65">
        <f>ROUND(SUM(BE87:BJ87),2)</f>
        <v>107.28</v>
      </c>
      <c r="BM87" s="67">
        <f>ROUND(SUM(AI87:AO87)+AW87+BK87+BL87,2)</f>
        <v>591.39</v>
      </c>
    </row>
    <row r="88" spans="1:65" s="23" customFormat="1" ht="21" customHeight="1" x14ac:dyDescent="0.2">
      <c r="A88" s="11">
        <v>94</v>
      </c>
      <c r="B88" s="78"/>
      <c r="C88" s="79">
        <v>36</v>
      </c>
      <c r="D88" s="80"/>
      <c r="E88" s="81" t="s">
        <v>220</v>
      </c>
      <c r="F88" s="81"/>
      <c r="G88" s="82"/>
      <c r="H88" s="83" t="s">
        <v>495</v>
      </c>
      <c r="I88" s="83" t="s">
        <v>402</v>
      </c>
      <c r="J88" s="84"/>
      <c r="K88" s="84"/>
      <c r="L88" s="85"/>
      <c r="M88" s="86"/>
      <c r="N88" s="86"/>
      <c r="O88" s="86"/>
      <c r="P88" s="86"/>
      <c r="Q88" s="87">
        <f t="shared" ref="Q88:AF88" si="155">SUM(Q89)</f>
        <v>2753</v>
      </c>
      <c r="R88" s="87">
        <f t="shared" si="155"/>
        <v>4267</v>
      </c>
      <c r="S88" s="87">
        <f t="shared" si="155"/>
        <v>5176</v>
      </c>
      <c r="T88" s="87">
        <f t="shared" si="155"/>
        <v>4480</v>
      </c>
      <c r="U88" s="87">
        <f t="shared" si="155"/>
        <v>4065.3333333333335</v>
      </c>
      <c r="V88" s="87">
        <f t="shared" si="155"/>
        <v>4471.8666666666668</v>
      </c>
      <c r="W88" s="87">
        <f t="shared" si="155"/>
        <v>6200</v>
      </c>
      <c r="X88" s="88">
        <f t="shared" si="155"/>
        <v>68200</v>
      </c>
      <c r="Y88" s="87">
        <f t="shared" si="155"/>
        <v>69000</v>
      </c>
      <c r="Z88" s="87">
        <f t="shared" si="155"/>
        <v>0</v>
      </c>
      <c r="AA88" s="87">
        <f t="shared" si="155"/>
        <v>0</v>
      </c>
      <c r="AB88" s="87">
        <f t="shared" si="155"/>
        <v>69000</v>
      </c>
      <c r="AC88" s="87">
        <f t="shared" si="155"/>
        <v>0</v>
      </c>
      <c r="AD88" s="87">
        <f t="shared" si="155"/>
        <v>0</v>
      </c>
      <c r="AE88" s="87">
        <f t="shared" si="155"/>
        <v>0</v>
      </c>
      <c r="AF88" s="87">
        <f t="shared" si="155"/>
        <v>0</v>
      </c>
      <c r="AG88" s="89"/>
      <c r="AH88" s="89"/>
      <c r="AI88" s="89">
        <f t="shared" ref="AI88:AW88" si="156">SUM(AI89)</f>
        <v>0</v>
      </c>
      <c r="AJ88" s="89">
        <f t="shared" si="156"/>
        <v>0</v>
      </c>
      <c r="AK88" s="89">
        <f t="shared" si="156"/>
        <v>0</v>
      </c>
      <c r="AL88" s="89">
        <f t="shared" si="156"/>
        <v>0</v>
      </c>
      <c r="AM88" s="89">
        <f t="shared" si="156"/>
        <v>0</v>
      </c>
      <c r="AN88" s="89">
        <f t="shared" si="156"/>
        <v>0</v>
      </c>
      <c r="AO88" s="89">
        <f t="shared" si="156"/>
        <v>0</v>
      </c>
      <c r="AP88" s="89">
        <f t="shared" si="156"/>
        <v>0</v>
      </c>
      <c r="AQ88" s="89">
        <f t="shared" si="156"/>
        <v>0</v>
      </c>
      <c r="AR88" s="89">
        <f t="shared" si="156"/>
        <v>0</v>
      </c>
      <c r="AS88" s="89">
        <f t="shared" si="156"/>
        <v>0</v>
      </c>
      <c r="AT88" s="89">
        <f t="shared" si="156"/>
        <v>0</v>
      </c>
      <c r="AU88" s="89">
        <f t="shared" si="156"/>
        <v>0</v>
      </c>
      <c r="AV88" s="89">
        <f t="shared" si="156"/>
        <v>0</v>
      </c>
      <c r="AW88" s="89">
        <f t="shared" si="156"/>
        <v>0</v>
      </c>
      <c r="AX88" s="89"/>
      <c r="AY88" s="89">
        <f t="shared" ref="AY88:BM88" si="157">SUM(AY89)</f>
        <v>0</v>
      </c>
      <c r="AZ88" s="89">
        <f t="shared" si="157"/>
        <v>0</v>
      </c>
      <c r="BA88" s="89">
        <f t="shared" si="157"/>
        <v>2732.4</v>
      </c>
      <c r="BB88" s="89">
        <f t="shared" si="157"/>
        <v>0</v>
      </c>
      <c r="BC88" s="89">
        <f t="shared" si="157"/>
        <v>0</v>
      </c>
      <c r="BD88" s="89">
        <f t="shared" si="157"/>
        <v>0</v>
      </c>
      <c r="BE88" s="89">
        <f t="shared" si="157"/>
        <v>0</v>
      </c>
      <c r="BF88" s="89">
        <f t="shared" si="157"/>
        <v>0</v>
      </c>
      <c r="BG88" s="89">
        <f t="shared" si="157"/>
        <v>281.04000000000002</v>
      </c>
      <c r="BH88" s="89">
        <f t="shared" si="157"/>
        <v>0</v>
      </c>
      <c r="BI88" s="89">
        <f t="shared" si="157"/>
        <v>0</v>
      </c>
      <c r="BJ88" s="89">
        <f t="shared" si="157"/>
        <v>0</v>
      </c>
      <c r="BK88" s="89">
        <f t="shared" si="157"/>
        <v>2732.4</v>
      </c>
      <c r="BL88" s="89">
        <f t="shared" si="157"/>
        <v>281.04000000000002</v>
      </c>
      <c r="BM88" s="89">
        <f t="shared" si="157"/>
        <v>3013.44</v>
      </c>
    </row>
    <row r="89" spans="1:65" ht="21" customHeight="1" x14ac:dyDescent="0.2">
      <c r="A89" s="11">
        <v>95</v>
      </c>
      <c r="B89" s="53">
        <v>54</v>
      </c>
      <c r="C89" s="54"/>
      <c r="D89" s="55">
        <v>1</v>
      </c>
      <c r="E89" s="60" t="s">
        <v>221</v>
      </c>
      <c r="F89" s="56" t="s">
        <v>92</v>
      </c>
      <c r="G89" s="57" t="s">
        <v>287</v>
      </c>
      <c r="H89" s="57"/>
      <c r="I89" s="57"/>
      <c r="J89" s="59" t="s">
        <v>249</v>
      </c>
      <c r="K89" s="59" t="s">
        <v>241</v>
      </c>
      <c r="L89" s="59"/>
      <c r="M89" s="60" t="s">
        <v>219</v>
      </c>
      <c r="N89" s="60" t="s">
        <v>221</v>
      </c>
      <c r="O89" s="56" t="s">
        <v>92</v>
      </c>
      <c r="P89" s="95" t="s">
        <v>23</v>
      </c>
      <c r="Q89" s="90">
        <v>2753</v>
      </c>
      <c r="R89" s="90">
        <v>4267</v>
      </c>
      <c r="S89" s="91">
        <v>5176</v>
      </c>
      <c r="T89" s="62">
        <f>CEILING(V89,10)</f>
        <v>4480</v>
      </c>
      <c r="U89" s="63">
        <f>(Q89+R89+S89)/3</f>
        <v>4065.3333333333335</v>
      </c>
      <c r="V89" s="63">
        <f>U89*1.1</f>
        <v>4471.8666666666668</v>
      </c>
      <c r="W89" s="205">
        <v>6200</v>
      </c>
      <c r="X89" s="64">
        <f>ROUND(W89*11,2)</f>
        <v>68200</v>
      </c>
      <c r="Y89" s="249">
        <f>CEILING(X89,1000)</f>
        <v>69000</v>
      </c>
      <c r="Z89" s="63"/>
      <c r="AA89" s="63"/>
      <c r="AB89" s="63">
        <f>$Y89</f>
        <v>69000</v>
      </c>
      <c r="AC89" s="63"/>
      <c r="AD89" s="63"/>
      <c r="AE89" s="63"/>
      <c r="AF89" s="63"/>
      <c r="AG89" s="42" t="s">
        <v>24</v>
      </c>
      <c r="AH89" s="5" t="s">
        <v>186</v>
      </c>
      <c r="AI89" s="63"/>
      <c r="AJ89" s="63"/>
      <c r="AK89" s="65">
        <f>ROUND(Ceny!$B$33*12,2)</f>
        <v>0</v>
      </c>
      <c r="AL89" s="65"/>
      <c r="AM89" s="63"/>
      <c r="AN89" s="63"/>
      <c r="AO89" s="63"/>
      <c r="AP89" s="63"/>
      <c r="AQ89" s="63"/>
      <c r="AR89" s="65">
        <f>ROUND($Y89*Ceny!$B$7/100,2)</f>
        <v>0</v>
      </c>
      <c r="AS89" s="65"/>
      <c r="AT89" s="63"/>
      <c r="AU89" s="63"/>
      <c r="AV89" s="63"/>
      <c r="AW89" s="65">
        <f>ROUND(SUM(AP89:AV89),2)</f>
        <v>0</v>
      </c>
      <c r="AX89" s="61" t="s">
        <v>187</v>
      </c>
      <c r="AY89" s="63"/>
      <c r="AZ89" s="63"/>
      <c r="BA89" s="66">
        <f>ROUND(Ceny!$B$42*AB89/100,2)</f>
        <v>2732.4</v>
      </c>
      <c r="BB89" s="63"/>
      <c r="BC89" s="63"/>
      <c r="BD89" s="63"/>
      <c r="BE89" s="63"/>
      <c r="BF89" s="63"/>
      <c r="BG89" s="66">
        <f>ROUND(Ceny!$C$42*12,2)</f>
        <v>281.04000000000002</v>
      </c>
      <c r="BH89" s="63"/>
      <c r="BI89" s="63"/>
      <c r="BJ89" s="63"/>
      <c r="BK89" s="204">
        <f>ROUND(SUM(AY89:BD89),2)</f>
        <v>2732.4</v>
      </c>
      <c r="BL89" s="204">
        <f>ROUND(SUM(BE89:BJ89),2)</f>
        <v>281.04000000000002</v>
      </c>
      <c r="BM89" s="67">
        <f>ROUND(SUM(AI89:AO89)+AW89+BK89+BL89,2)</f>
        <v>3013.44</v>
      </c>
    </row>
    <row r="90" spans="1:65" s="23" customFormat="1" ht="21" customHeight="1" x14ac:dyDescent="0.2">
      <c r="A90" s="11">
        <v>100</v>
      </c>
      <c r="B90" s="78"/>
      <c r="C90" s="79">
        <v>37</v>
      </c>
      <c r="D90" s="80"/>
      <c r="E90" s="81" t="s">
        <v>103</v>
      </c>
      <c r="F90" s="81"/>
      <c r="G90" s="82"/>
      <c r="H90" s="83" t="s">
        <v>496</v>
      </c>
      <c r="I90" s="83" t="s">
        <v>402</v>
      </c>
      <c r="J90" s="84"/>
      <c r="K90" s="84"/>
      <c r="L90" s="85"/>
      <c r="M90" s="86"/>
      <c r="N90" s="86"/>
      <c r="O90" s="86"/>
      <c r="P90" s="86"/>
      <c r="Q90" s="87">
        <f t="shared" ref="Q90:AF90" si="158">SUM(Q91:Q91)</f>
        <v>502</v>
      </c>
      <c r="R90" s="87">
        <f t="shared" si="158"/>
        <v>530</v>
      </c>
      <c r="S90" s="87">
        <f t="shared" si="158"/>
        <v>593</v>
      </c>
      <c r="T90" s="87">
        <f t="shared" si="158"/>
        <v>600</v>
      </c>
      <c r="U90" s="87">
        <f t="shared" si="158"/>
        <v>541.66666666666663</v>
      </c>
      <c r="V90" s="87">
        <f t="shared" si="158"/>
        <v>595.83333333333337</v>
      </c>
      <c r="W90" s="87">
        <f t="shared" si="158"/>
        <v>700</v>
      </c>
      <c r="X90" s="88">
        <f t="shared" si="158"/>
        <v>7700</v>
      </c>
      <c r="Y90" s="87">
        <f t="shared" si="158"/>
        <v>7000</v>
      </c>
      <c r="Z90" s="87">
        <f t="shared" si="158"/>
        <v>0</v>
      </c>
      <c r="AA90" s="87">
        <f t="shared" si="158"/>
        <v>7000</v>
      </c>
      <c r="AB90" s="87">
        <f t="shared" si="158"/>
        <v>0</v>
      </c>
      <c r="AC90" s="87">
        <f t="shared" si="158"/>
        <v>0</v>
      </c>
      <c r="AD90" s="87">
        <f t="shared" si="158"/>
        <v>0</v>
      </c>
      <c r="AE90" s="87">
        <f t="shared" si="158"/>
        <v>0</v>
      </c>
      <c r="AF90" s="87">
        <f t="shared" si="158"/>
        <v>0</v>
      </c>
      <c r="AG90" s="89"/>
      <c r="AH90" s="89"/>
      <c r="AI90" s="89">
        <f t="shared" ref="AI90:AW90" si="159">SUM(AI91:AI91)</f>
        <v>0</v>
      </c>
      <c r="AJ90" s="89">
        <f t="shared" si="159"/>
        <v>0</v>
      </c>
      <c r="AK90" s="89">
        <f t="shared" si="159"/>
        <v>0</v>
      </c>
      <c r="AL90" s="89">
        <f t="shared" si="159"/>
        <v>0</v>
      </c>
      <c r="AM90" s="89">
        <f t="shared" si="159"/>
        <v>0</v>
      </c>
      <c r="AN90" s="89">
        <f t="shared" si="159"/>
        <v>0</v>
      </c>
      <c r="AO90" s="89">
        <f t="shared" si="159"/>
        <v>0</v>
      </c>
      <c r="AP90" s="89">
        <f t="shared" si="159"/>
        <v>0</v>
      </c>
      <c r="AQ90" s="89">
        <f t="shared" si="159"/>
        <v>0</v>
      </c>
      <c r="AR90" s="89">
        <f t="shared" si="159"/>
        <v>0</v>
      </c>
      <c r="AS90" s="89">
        <f t="shared" si="159"/>
        <v>0</v>
      </c>
      <c r="AT90" s="89">
        <f t="shared" si="159"/>
        <v>0</v>
      </c>
      <c r="AU90" s="89">
        <f t="shared" si="159"/>
        <v>0</v>
      </c>
      <c r="AV90" s="89">
        <f t="shared" si="159"/>
        <v>0</v>
      </c>
      <c r="AW90" s="89">
        <f t="shared" si="159"/>
        <v>0</v>
      </c>
      <c r="AX90" s="89"/>
      <c r="AY90" s="89">
        <f t="shared" ref="AY90:BM90" si="160">SUM(AY91:AY91)</f>
        <v>0</v>
      </c>
      <c r="AZ90" s="89">
        <f t="shared" si="160"/>
        <v>308.07</v>
      </c>
      <c r="BA90" s="89">
        <f t="shared" si="160"/>
        <v>0</v>
      </c>
      <c r="BB90" s="89">
        <f t="shared" si="160"/>
        <v>0</v>
      </c>
      <c r="BC90" s="89">
        <f t="shared" si="160"/>
        <v>0</v>
      </c>
      <c r="BD90" s="89">
        <f t="shared" si="160"/>
        <v>0</v>
      </c>
      <c r="BE90" s="89">
        <f t="shared" si="160"/>
        <v>0</v>
      </c>
      <c r="BF90" s="89">
        <f t="shared" si="160"/>
        <v>107.28</v>
      </c>
      <c r="BG90" s="89">
        <f t="shared" si="160"/>
        <v>0</v>
      </c>
      <c r="BH90" s="89">
        <f t="shared" si="160"/>
        <v>0</v>
      </c>
      <c r="BI90" s="89">
        <f t="shared" si="160"/>
        <v>0</v>
      </c>
      <c r="BJ90" s="89">
        <f t="shared" si="160"/>
        <v>0</v>
      </c>
      <c r="BK90" s="89">
        <f t="shared" si="160"/>
        <v>308.07</v>
      </c>
      <c r="BL90" s="89">
        <f t="shared" si="160"/>
        <v>107.28</v>
      </c>
      <c r="BM90" s="89">
        <f t="shared" si="160"/>
        <v>415.35</v>
      </c>
    </row>
    <row r="91" spans="1:65" ht="21" customHeight="1" x14ac:dyDescent="0.2">
      <c r="A91" s="11">
        <v>107</v>
      </c>
      <c r="B91" s="53">
        <v>60</v>
      </c>
      <c r="C91" s="54"/>
      <c r="D91" s="55">
        <v>1</v>
      </c>
      <c r="E91" s="60" t="s">
        <v>230</v>
      </c>
      <c r="F91" s="56" t="s">
        <v>433</v>
      </c>
      <c r="G91" s="57" t="s">
        <v>336</v>
      </c>
      <c r="H91" s="57"/>
      <c r="I91" s="57"/>
      <c r="J91" s="59" t="s">
        <v>245</v>
      </c>
      <c r="K91" s="59" t="s">
        <v>246</v>
      </c>
      <c r="L91" s="59"/>
      <c r="M91" s="60" t="s">
        <v>219</v>
      </c>
      <c r="N91" s="60" t="s">
        <v>103</v>
      </c>
      <c r="O91" s="56" t="s">
        <v>433</v>
      </c>
      <c r="P91" s="95" t="s">
        <v>23</v>
      </c>
      <c r="Q91" s="90">
        <v>502</v>
      </c>
      <c r="R91" s="90">
        <v>530</v>
      </c>
      <c r="S91" s="91">
        <v>593</v>
      </c>
      <c r="T91" s="62">
        <f>CEILING(V91,10)</f>
        <v>600</v>
      </c>
      <c r="U91" s="63">
        <f>(Q91+R91+S91)/3</f>
        <v>541.66666666666663</v>
      </c>
      <c r="V91" s="63">
        <f>U91*1.1</f>
        <v>595.83333333333337</v>
      </c>
      <c r="W91" s="205">
        <v>700</v>
      </c>
      <c r="X91" s="64">
        <f>ROUND(W91*11,2)</f>
        <v>7700</v>
      </c>
      <c r="Y91" s="249">
        <f>FLOOR(X91,1000)</f>
        <v>7000</v>
      </c>
      <c r="Z91" s="63"/>
      <c r="AA91" s="63">
        <f>Y91</f>
        <v>7000</v>
      </c>
      <c r="AB91" s="63"/>
      <c r="AC91" s="63"/>
      <c r="AD91" s="63"/>
      <c r="AE91" s="63"/>
      <c r="AF91" s="63"/>
      <c r="AG91" s="42" t="s">
        <v>24</v>
      </c>
      <c r="AH91" s="5" t="s">
        <v>186</v>
      </c>
      <c r="AI91" s="63"/>
      <c r="AJ91" s="65">
        <f>ROUND(Ceny!$B$32*12,2)</f>
        <v>0</v>
      </c>
      <c r="AK91" s="63"/>
      <c r="AL91" s="63"/>
      <c r="AM91" s="63"/>
      <c r="AN91" s="63"/>
      <c r="AO91" s="63"/>
      <c r="AP91" s="63"/>
      <c r="AQ91" s="65">
        <f>ROUND($Y91*Ceny!$B$6/100,2)</f>
        <v>0</v>
      </c>
      <c r="AR91" s="63"/>
      <c r="AS91" s="63"/>
      <c r="AT91" s="63"/>
      <c r="AU91" s="63"/>
      <c r="AV91" s="63"/>
      <c r="AW91" s="65">
        <f>ROUND(SUM(AP91:AV91),2)</f>
        <v>0</v>
      </c>
      <c r="AX91" s="61" t="s">
        <v>187</v>
      </c>
      <c r="AY91" s="63"/>
      <c r="AZ91" s="65">
        <f>ROUND(Ceny!$B$41*AA91/100,2)</f>
        <v>308.07</v>
      </c>
      <c r="BA91" s="63"/>
      <c r="BB91" s="63"/>
      <c r="BC91" s="63"/>
      <c r="BD91" s="63"/>
      <c r="BE91" s="63"/>
      <c r="BF91" s="65">
        <f>ROUND(Ceny!$C$41*12,2)</f>
        <v>107.28</v>
      </c>
      <c r="BG91" s="63"/>
      <c r="BH91" s="63"/>
      <c r="BI91" s="63"/>
      <c r="BJ91" s="63"/>
      <c r="BK91" s="65">
        <f>ROUND(SUM(AY91:BD91),2)</f>
        <v>308.07</v>
      </c>
      <c r="BL91" s="65">
        <f>ROUND(SUM(BE91:BJ91),2)</f>
        <v>107.28</v>
      </c>
      <c r="BM91" s="67">
        <f>ROUND(SUM(AI91:AO91)+AW91+BK91+BL91,2)</f>
        <v>415.35</v>
      </c>
    </row>
    <row r="92" spans="1:65" s="96" customFormat="1" ht="21" customHeight="1" x14ac:dyDescent="0.2">
      <c r="A92" s="11">
        <v>104</v>
      </c>
      <c r="B92" s="78"/>
      <c r="C92" s="79">
        <v>38</v>
      </c>
      <c r="D92" s="80"/>
      <c r="E92" s="81" t="s">
        <v>104</v>
      </c>
      <c r="F92" s="81"/>
      <c r="G92" s="82"/>
      <c r="H92" s="83" t="s">
        <v>497</v>
      </c>
      <c r="I92" s="83" t="s">
        <v>402</v>
      </c>
      <c r="J92" s="84"/>
      <c r="K92" s="84"/>
      <c r="L92" s="85"/>
      <c r="M92" s="86"/>
      <c r="N92" s="86"/>
      <c r="O92" s="86"/>
      <c r="P92" s="86"/>
      <c r="Q92" s="87">
        <f t="shared" ref="Q92:AF92" si="161">SUM(Q93:Q93)</f>
        <v>2012</v>
      </c>
      <c r="R92" s="87">
        <f t="shared" si="161"/>
        <v>1894</v>
      </c>
      <c r="S92" s="87">
        <f t="shared" si="161"/>
        <v>2120</v>
      </c>
      <c r="T92" s="87">
        <f t="shared" si="161"/>
        <v>2210</v>
      </c>
      <c r="U92" s="87">
        <f t="shared" si="161"/>
        <v>2008.6666666666667</v>
      </c>
      <c r="V92" s="87">
        <f t="shared" si="161"/>
        <v>2209.5333333333338</v>
      </c>
      <c r="W92" s="87">
        <f t="shared" si="161"/>
        <v>1600</v>
      </c>
      <c r="X92" s="88">
        <f t="shared" si="161"/>
        <v>17600</v>
      </c>
      <c r="Y92" s="87">
        <f t="shared" si="161"/>
        <v>18000</v>
      </c>
      <c r="Z92" s="87">
        <f t="shared" si="161"/>
        <v>0</v>
      </c>
      <c r="AA92" s="87">
        <f t="shared" si="161"/>
        <v>0</v>
      </c>
      <c r="AB92" s="87">
        <f t="shared" si="161"/>
        <v>0</v>
      </c>
      <c r="AC92" s="87">
        <f t="shared" si="161"/>
        <v>18000</v>
      </c>
      <c r="AD92" s="87">
        <f t="shared" si="161"/>
        <v>0</v>
      </c>
      <c r="AE92" s="87">
        <f t="shared" si="161"/>
        <v>0</v>
      </c>
      <c r="AF92" s="87">
        <f t="shared" si="161"/>
        <v>0</v>
      </c>
      <c r="AG92" s="89"/>
      <c r="AH92" s="89"/>
      <c r="AI92" s="89">
        <f t="shared" ref="AI92:AW92" si="162">SUM(AI93:AI93)</f>
        <v>0</v>
      </c>
      <c r="AJ92" s="89">
        <f t="shared" si="162"/>
        <v>0</v>
      </c>
      <c r="AK92" s="89">
        <f t="shared" si="162"/>
        <v>0</v>
      </c>
      <c r="AL92" s="89">
        <f t="shared" si="162"/>
        <v>0</v>
      </c>
      <c r="AM92" s="89">
        <f t="shared" si="162"/>
        <v>0</v>
      </c>
      <c r="AN92" s="89">
        <f t="shared" si="162"/>
        <v>0</v>
      </c>
      <c r="AO92" s="89">
        <f t="shared" si="162"/>
        <v>0</v>
      </c>
      <c r="AP92" s="89">
        <f t="shared" si="162"/>
        <v>0</v>
      </c>
      <c r="AQ92" s="89">
        <f t="shared" si="162"/>
        <v>0</v>
      </c>
      <c r="AR92" s="89">
        <f t="shared" si="162"/>
        <v>0</v>
      </c>
      <c r="AS92" s="89">
        <f t="shared" si="162"/>
        <v>0</v>
      </c>
      <c r="AT92" s="89">
        <f t="shared" si="162"/>
        <v>0</v>
      </c>
      <c r="AU92" s="89">
        <f t="shared" si="162"/>
        <v>0</v>
      </c>
      <c r="AV92" s="89">
        <f t="shared" si="162"/>
        <v>0</v>
      </c>
      <c r="AW92" s="89">
        <f t="shared" si="162"/>
        <v>0</v>
      </c>
      <c r="AX92" s="89"/>
      <c r="AY92" s="89">
        <f t="shared" ref="AY92:BM92" si="163">SUM(AY93:AY93)</f>
        <v>0</v>
      </c>
      <c r="AZ92" s="89">
        <f t="shared" si="163"/>
        <v>0</v>
      </c>
      <c r="BA92" s="89">
        <f t="shared" si="163"/>
        <v>712.8</v>
      </c>
      <c r="BB92" s="89">
        <f t="shared" si="163"/>
        <v>0</v>
      </c>
      <c r="BC92" s="89">
        <f t="shared" si="163"/>
        <v>0</v>
      </c>
      <c r="BD92" s="89">
        <f t="shared" si="163"/>
        <v>0</v>
      </c>
      <c r="BE92" s="89">
        <f t="shared" si="163"/>
        <v>0</v>
      </c>
      <c r="BF92" s="89">
        <f t="shared" si="163"/>
        <v>0</v>
      </c>
      <c r="BG92" s="89">
        <f t="shared" si="163"/>
        <v>281.04000000000002</v>
      </c>
      <c r="BH92" s="89">
        <f t="shared" si="163"/>
        <v>0</v>
      </c>
      <c r="BI92" s="89">
        <f t="shared" si="163"/>
        <v>0</v>
      </c>
      <c r="BJ92" s="89">
        <f t="shared" si="163"/>
        <v>0</v>
      </c>
      <c r="BK92" s="89">
        <f t="shared" si="163"/>
        <v>712.8</v>
      </c>
      <c r="BL92" s="89">
        <f t="shared" si="163"/>
        <v>281.04000000000002</v>
      </c>
      <c r="BM92" s="89">
        <f t="shared" si="163"/>
        <v>993.84</v>
      </c>
    </row>
    <row r="93" spans="1:65" ht="21" customHeight="1" x14ac:dyDescent="0.2">
      <c r="A93" s="11">
        <v>105</v>
      </c>
      <c r="B93" s="53">
        <v>59</v>
      </c>
      <c r="C93" s="54"/>
      <c r="D93" s="55">
        <v>1</v>
      </c>
      <c r="E93" s="60" t="s">
        <v>104</v>
      </c>
      <c r="F93" s="56" t="s">
        <v>105</v>
      </c>
      <c r="G93" s="57" t="s">
        <v>288</v>
      </c>
      <c r="H93" s="57"/>
      <c r="I93" s="57"/>
      <c r="J93" s="59" t="s">
        <v>22</v>
      </c>
      <c r="K93" s="59" t="s">
        <v>241</v>
      </c>
      <c r="L93" s="59"/>
      <c r="M93" s="60" t="s">
        <v>219</v>
      </c>
      <c r="N93" s="60" t="s">
        <v>104</v>
      </c>
      <c r="O93" s="56" t="s">
        <v>105</v>
      </c>
      <c r="P93" s="95" t="s">
        <v>23</v>
      </c>
      <c r="Q93" s="90">
        <v>2012</v>
      </c>
      <c r="R93" s="90">
        <v>1894</v>
      </c>
      <c r="S93" s="91">
        <v>2120</v>
      </c>
      <c r="T93" s="62">
        <f>CEILING(V93,10)</f>
        <v>2210</v>
      </c>
      <c r="U93" s="63">
        <f>(Q93+R93+S93)/3</f>
        <v>2008.6666666666667</v>
      </c>
      <c r="V93" s="63">
        <f>U93*1.1</f>
        <v>2209.5333333333338</v>
      </c>
      <c r="W93" s="205">
        <v>1600</v>
      </c>
      <c r="X93" s="64">
        <f>ROUND(W93*11,2)</f>
        <v>17600</v>
      </c>
      <c r="Y93" s="249">
        <f>CEILING(X93,1000)</f>
        <v>18000</v>
      </c>
      <c r="Z93" s="63"/>
      <c r="AA93" s="63"/>
      <c r="AB93" s="63"/>
      <c r="AC93" s="63">
        <f>$Y93</f>
        <v>18000</v>
      </c>
      <c r="AD93" s="63"/>
      <c r="AE93" s="63"/>
      <c r="AF93" s="63"/>
      <c r="AG93" s="42" t="s">
        <v>24</v>
      </c>
      <c r="AH93" s="5" t="s">
        <v>186</v>
      </c>
      <c r="AI93" s="63"/>
      <c r="AJ93" s="63"/>
      <c r="AK93" s="63"/>
      <c r="AL93" s="65">
        <f>ROUND(Ceny!$B$34*12,2)</f>
        <v>0</v>
      </c>
      <c r="AM93" s="63"/>
      <c r="AN93" s="63"/>
      <c r="AO93" s="63"/>
      <c r="AP93" s="63"/>
      <c r="AQ93" s="63"/>
      <c r="AR93" s="63"/>
      <c r="AS93" s="65">
        <f>ROUND($Y93*Ceny!$B$8/100,2)</f>
        <v>0</v>
      </c>
      <c r="AT93" s="63"/>
      <c r="AU93" s="63"/>
      <c r="AV93" s="63"/>
      <c r="AW93" s="65">
        <f>ROUND(SUM(AP93:AV93),2)</f>
        <v>0</v>
      </c>
      <c r="AX93" s="61" t="s">
        <v>187</v>
      </c>
      <c r="AY93" s="63"/>
      <c r="AZ93" s="63"/>
      <c r="BA93" s="66">
        <f>ROUND(Ceny!$B$42*AC93/100,2)</f>
        <v>712.8</v>
      </c>
      <c r="BB93" s="63"/>
      <c r="BC93" s="63"/>
      <c r="BD93" s="63"/>
      <c r="BE93" s="63"/>
      <c r="BF93" s="63"/>
      <c r="BG93" s="66">
        <f>ROUND(Ceny!$C$42*12,2)</f>
        <v>281.04000000000002</v>
      </c>
      <c r="BH93" s="63"/>
      <c r="BI93" s="63"/>
      <c r="BJ93" s="63"/>
      <c r="BK93" s="204">
        <f>ROUND(SUM(AY93:BD93),2)</f>
        <v>712.8</v>
      </c>
      <c r="BL93" s="204">
        <f>ROUND(SUM(BE93:BJ93),2)</f>
        <v>281.04000000000002</v>
      </c>
      <c r="BM93" s="67">
        <f>ROUND(SUM(AI93:AO93)+AW93+BK93+BL93,2)</f>
        <v>993.84</v>
      </c>
    </row>
    <row r="94" spans="1:65" s="23" customFormat="1" ht="21" customHeight="1" x14ac:dyDescent="0.2">
      <c r="A94" s="11">
        <v>106</v>
      </c>
      <c r="B94" s="78"/>
      <c r="C94" s="79">
        <v>39</v>
      </c>
      <c r="D94" s="80"/>
      <c r="E94" s="81" t="s">
        <v>106</v>
      </c>
      <c r="F94" s="81"/>
      <c r="G94" s="82"/>
      <c r="H94" s="83" t="s">
        <v>498</v>
      </c>
      <c r="I94" s="83" t="s">
        <v>402</v>
      </c>
      <c r="J94" s="84"/>
      <c r="K94" s="84"/>
      <c r="L94" s="85"/>
      <c r="M94" s="86"/>
      <c r="N94" s="86"/>
      <c r="O94" s="86"/>
      <c r="P94" s="86"/>
      <c r="Q94" s="87">
        <f t="shared" ref="Q94:AF94" si="164">SUM(Q95:Q95)</f>
        <v>502</v>
      </c>
      <c r="R94" s="87">
        <f t="shared" si="164"/>
        <v>530</v>
      </c>
      <c r="S94" s="87">
        <f t="shared" si="164"/>
        <v>593</v>
      </c>
      <c r="T94" s="87">
        <f t="shared" si="164"/>
        <v>600</v>
      </c>
      <c r="U94" s="87">
        <f t="shared" si="164"/>
        <v>541.66666666666663</v>
      </c>
      <c r="V94" s="87">
        <f t="shared" si="164"/>
        <v>595.83333333333337</v>
      </c>
      <c r="W94" s="87">
        <f t="shared" si="164"/>
        <v>750</v>
      </c>
      <c r="X94" s="88">
        <f t="shared" si="164"/>
        <v>8250</v>
      </c>
      <c r="Y94" s="87">
        <f t="shared" si="164"/>
        <v>9000</v>
      </c>
      <c r="Z94" s="87">
        <f t="shared" si="164"/>
        <v>0</v>
      </c>
      <c r="AA94" s="87">
        <f t="shared" si="164"/>
        <v>9000</v>
      </c>
      <c r="AB94" s="87">
        <f t="shared" si="164"/>
        <v>0</v>
      </c>
      <c r="AC94" s="87">
        <f t="shared" si="164"/>
        <v>0</v>
      </c>
      <c r="AD94" s="87">
        <f t="shared" si="164"/>
        <v>0</v>
      </c>
      <c r="AE94" s="87">
        <f t="shared" si="164"/>
        <v>0</v>
      </c>
      <c r="AF94" s="87">
        <f t="shared" si="164"/>
        <v>0</v>
      </c>
      <c r="AG94" s="89"/>
      <c r="AH94" s="89"/>
      <c r="AI94" s="89">
        <f t="shared" ref="AI94:AW94" si="165">SUM(AI95:AI95)</f>
        <v>0</v>
      </c>
      <c r="AJ94" s="89">
        <f t="shared" si="165"/>
        <v>0</v>
      </c>
      <c r="AK94" s="89">
        <f t="shared" si="165"/>
        <v>0</v>
      </c>
      <c r="AL94" s="89">
        <f t="shared" si="165"/>
        <v>0</v>
      </c>
      <c r="AM94" s="89">
        <f t="shared" si="165"/>
        <v>0</v>
      </c>
      <c r="AN94" s="89">
        <f t="shared" si="165"/>
        <v>0</v>
      </c>
      <c r="AO94" s="89">
        <f t="shared" si="165"/>
        <v>0</v>
      </c>
      <c r="AP94" s="89">
        <f t="shared" si="165"/>
        <v>0</v>
      </c>
      <c r="AQ94" s="89">
        <f t="shared" si="165"/>
        <v>0</v>
      </c>
      <c r="AR94" s="89">
        <f t="shared" si="165"/>
        <v>0</v>
      </c>
      <c r="AS94" s="89">
        <f t="shared" si="165"/>
        <v>0</v>
      </c>
      <c r="AT94" s="89">
        <f t="shared" si="165"/>
        <v>0</v>
      </c>
      <c r="AU94" s="89">
        <f t="shared" si="165"/>
        <v>0</v>
      </c>
      <c r="AV94" s="89">
        <f t="shared" si="165"/>
        <v>0</v>
      </c>
      <c r="AW94" s="89">
        <f t="shared" si="165"/>
        <v>0</v>
      </c>
      <c r="AX94" s="89"/>
      <c r="AY94" s="89">
        <f t="shared" ref="AY94:BM94" si="166">SUM(AY95:AY95)</f>
        <v>0</v>
      </c>
      <c r="AZ94" s="89">
        <f t="shared" si="166"/>
        <v>396.09</v>
      </c>
      <c r="BA94" s="89">
        <f t="shared" si="166"/>
        <v>0</v>
      </c>
      <c r="BB94" s="89">
        <f t="shared" si="166"/>
        <v>0</v>
      </c>
      <c r="BC94" s="89">
        <f t="shared" si="166"/>
        <v>0</v>
      </c>
      <c r="BD94" s="89">
        <f t="shared" si="166"/>
        <v>0</v>
      </c>
      <c r="BE94" s="89">
        <f t="shared" si="166"/>
        <v>0</v>
      </c>
      <c r="BF94" s="89">
        <f t="shared" si="166"/>
        <v>107.28</v>
      </c>
      <c r="BG94" s="89">
        <f t="shared" si="166"/>
        <v>0</v>
      </c>
      <c r="BH94" s="89">
        <f t="shared" si="166"/>
        <v>0</v>
      </c>
      <c r="BI94" s="89">
        <f t="shared" si="166"/>
        <v>0</v>
      </c>
      <c r="BJ94" s="89">
        <f t="shared" si="166"/>
        <v>0</v>
      </c>
      <c r="BK94" s="89">
        <f t="shared" si="166"/>
        <v>396.09</v>
      </c>
      <c r="BL94" s="89">
        <f t="shared" si="166"/>
        <v>107.28</v>
      </c>
      <c r="BM94" s="89">
        <f t="shared" si="166"/>
        <v>503.37</v>
      </c>
    </row>
    <row r="95" spans="1:65" ht="21" customHeight="1" x14ac:dyDescent="0.2">
      <c r="A95" s="11">
        <v>107</v>
      </c>
      <c r="B95" s="53">
        <v>60</v>
      </c>
      <c r="C95" s="54"/>
      <c r="D95" s="55">
        <v>1</v>
      </c>
      <c r="E95" s="60" t="s">
        <v>106</v>
      </c>
      <c r="F95" s="56" t="s">
        <v>434</v>
      </c>
      <c r="G95" s="57" t="s">
        <v>289</v>
      </c>
      <c r="H95" s="57"/>
      <c r="I95" s="57"/>
      <c r="J95" s="59" t="s">
        <v>245</v>
      </c>
      <c r="K95" s="59" t="s">
        <v>246</v>
      </c>
      <c r="L95" s="59"/>
      <c r="M95" s="60" t="s">
        <v>219</v>
      </c>
      <c r="N95" s="60" t="s">
        <v>106</v>
      </c>
      <c r="O95" s="56" t="s">
        <v>453</v>
      </c>
      <c r="P95" s="95" t="s">
        <v>23</v>
      </c>
      <c r="Q95" s="90">
        <v>502</v>
      </c>
      <c r="R95" s="90">
        <v>530</v>
      </c>
      <c r="S95" s="91">
        <v>593</v>
      </c>
      <c r="T95" s="62">
        <f>CEILING(V95,10)</f>
        <v>600</v>
      </c>
      <c r="U95" s="63">
        <f>(Q95+R95+S95)/3</f>
        <v>541.66666666666663</v>
      </c>
      <c r="V95" s="63">
        <f>U95*1.1</f>
        <v>595.83333333333337</v>
      </c>
      <c r="W95" s="205">
        <v>750</v>
      </c>
      <c r="X95" s="64">
        <f>ROUND(W95*11,2)</f>
        <v>8250</v>
      </c>
      <c r="Y95" s="249">
        <f>CEILING(X95,1000)</f>
        <v>9000</v>
      </c>
      <c r="Z95" s="63"/>
      <c r="AA95" s="63">
        <f>Y95</f>
        <v>9000</v>
      </c>
      <c r="AB95" s="63"/>
      <c r="AC95" s="63"/>
      <c r="AD95" s="63"/>
      <c r="AE95" s="63"/>
      <c r="AF95" s="63"/>
      <c r="AG95" s="42" t="s">
        <v>24</v>
      </c>
      <c r="AH95" s="5" t="s">
        <v>186</v>
      </c>
      <c r="AI95" s="63"/>
      <c r="AJ95" s="65">
        <f>ROUND(Ceny!$B$32*12,2)</f>
        <v>0</v>
      </c>
      <c r="AK95" s="63"/>
      <c r="AL95" s="63"/>
      <c r="AM95" s="63"/>
      <c r="AN95" s="63"/>
      <c r="AO95" s="63"/>
      <c r="AP95" s="63"/>
      <c r="AQ95" s="65">
        <f>ROUND($Y95*Ceny!$B$6/100,2)</f>
        <v>0</v>
      </c>
      <c r="AR95" s="63"/>
      <c r="AS95" s="63"/>
      <c r="AT95" s="63"/>
      <c r="AU95" s="63"/>
      <c r="AV95" s="63"/>
      <c r="AW95" s="65">
        <f>ROUND(SUM(AP95:AV95),2)</f>
        <v>0</v>
      </c>
      <c r="AX95" s="61" t="s">
        <v>187</v>
      </c>
      <c r="AY95" s="63"/>
      <c r="AZ95" s="65">
        <f>ROUND(Ceny!$B$41*AA95/100,2)</f>
        <v>396.09</v>
      </c>
      <c r="BA95" s="63"/>
      <c r="BB95" s="63"/>
      <c r="BC95" s="63"/>
      <c r="BD95" s="63"/>
      <c r="BE95" s="63"/>
      <c r="BF95" s="65">
        <f>ROUND(Ceny!$C$41*12,2)</f>
        <v>107.28</v>
      </c>
      <c r="BG95" s="63"/>
      <c r="BH95" s="63"/>
      <c r="BI95" s="63"/>
      <c r="BJ95" s="63"/>
      <c r="BK95" s="65">
        <f>ROUND(SUM(AY95:BD95),2)</f>
        <v>396.09</v>
      </c>
      <c r="BL95" s="65">
        <f>ROUND(SUM(BE95:BJ95),2)</f>
        <v>107.28</v>
      </c>
      <c r="BM95" s="67">
        <f>ROUND(SUM(AI95:AO95)+AW95+BK95+BL95,2)</f>
        <v>503.37</v>
      </c>
    </row>
    <row r="96" spans="1:65" ht="21" customHeight="1" x14ac:dyDescent="0.2">
      <c r="A96" s="11">
        <v>108</v>
      </c>
      <c r="B96" s="78"/>
      <c r="C96" s="79">
        <v>40</v>
      </c>
      <c r="D96" s="80"/>
      <c r="E96" s="202" t="s">
        <v>267</v>
      </c>
      <c r="F96" s="81"/>
      <c r="G96" s="82"/>
      <c r="H96" s="83" t="s">
        <v>499</v>
      </c>
      <c r="I96" s="83" t="s">
        <v>402</v>
      </c>
      <c r="J96" s="84"/>
      <c r="K96" s="84"/>
      <c r="L96" s="85"/>
      <c r="M96" s="86"/>
      <c r="N96" s="86"/>
      <c r="O96" s="86"/>
      <c r="P96" s="86"/>
      <c r="Q96" s="87">
        <f t="shared" ref="Q96:AF96" si="167">SUM(Q97:Q97)</f>
        <v>615</v>
      </c>
      <c r="R96" s="87">
        <f t="shared" si="167"/>
        <v>398</v>
      </c>
      <c r="S96" s="87">
        <f t="shared" si="167"/>
        <v>225</v>
      </c>
      <c r="T96" s="87">
        <f t="shared" si="167"/>
        <v>550</v>
      </c>
      <c r="U96" s="87">
        <f t="shared" si="167"/>
        <v>500</v>
      </c>
      <c r="V96" s="87">
        <f t="shared" si="167"/>
        <v>550</v>
      </c>
      <c r="W96" s="87">
        <f t="shared" si="167"/>
        <v>800</v>
      </c>
      <c r="X96" s="88">
        <f t="shared" si="167"/>
        <v>8800</v>
      </c>
      <c r="Y96" s="87">
        <f t="shared" si="167"/>
        <v>9000</v>
      </c>
      <c r="Z96" s="87">
        <f t="shared" si="167"/>
        <v>0</v>
      </c>
      <c r="AA96" s="87">
        <f t="shared" si="167"/>
        <v>9000</v>
      </c>
      <c r="AB96" s="87">
        <f t="shared" si="167"/>
        <v>0</v>
      </c>
      <c r="AC96" s="87">
        <f t="shared" si="167"/>
        <v>0</v>
      </c>
      <c r="AD96" s="87">
        <f t="shared" si="167"/>
        <v>0</v>
      </c>
      <c r="AE96" s="87">
        <f t="shared" si="167"/>
        <v>0</v>
      </c>
      <c r="AF96" s="87">
        <f t="shared" si="167"/>
        <v>0</v>
      </c>
      <c r="AG96" s="89"/>
      <c r="AH96" s="89"/>
      <c r="AI96" s="89">
        <f t="shared" ref="AI96:AW96" si="168">SUM(AI97:AI97)</f>
        <v>0</v>
      </c>
      <c r="AJ96" s="89">
        <f t="shared" si="168"/>
        <v>0</v>
      </c>
      <c r="AK96" s="89">
        <f t="shared" si="168"/>
        <v>0</v>
      </c>
      <c r="AL96" s="89">
        <f t="shared" si="168"/>
        <v>0</v>
      </c>
      <c r="AM96" s="89">
        <f t="shared" si="168"/>
        <v>0</v>
      </c>
      <c r="AN96" s="89">
        <f t="shared" si="168"/>
        <v>0</v>
      </c>
      <c r="AO96" s="89">
        <f t="shared" si="168"/>
        <v>0</v>
      </c>
      <c r="AP96" s="89">
        <f t="shared" si="168"/>
        <v>0</v>
      </c>
      <c r="AQ96" s="89">
        <f t="shared" si="168"/>
        <v>0</v>
      </c>
      <c r="AR96" s="89">
        <f t="shared" si="168"/>
        <v>0</v>
      </c>
      <c r="AS96" s="89">
        <f t="shared" si="168"/>
        <v>0</v>
      </c>
      <c r="AT96" s="89">
        <f t="shared" si="168"/>
        <v>0</v>
      </c>
      <c r="AU96" s="89">
        <f t="shared" si="168"/>
        <v>0</v>
      </c>
      <c r="AV96" s="89">
        <f t="shared" si="168"/>
        <v>0</v>
      </c>
      <c r="AW96" s="89">
        <f t="shared" si="168"/>
        <v>0</v>
      </c>
      <c r="AX96" s="89"/>
      <c r="AY96" s="89">
        <f t="shared" ref="AY96:BM96" si="169">SUM(AY97:AY97)</f>
        <v>0</v>
      </c>
      <c r="AZ96" s="89">
        <f t="shared" si="169"/>
        <v>396.09</v>
      </c>
      <c r="BA96" s="89">
        <f t="shared" si="169"/>
        <v>0</v>
      </c>
      <c r="BB96" s="89">
        <f t="shared" si="169"/>
        <v>0</v>
      </c>
      <c r="BC96" s="89">
        <f t="shared" si="169"/>
        <v>0</v>
      </c>
      <c r="BD96" s="89">
        <f t="shared" si="169"/>
        <v>0</v>
      </c>
      <c r="BE96" s="89">
        <f t="shared" si="169"/>
        <v>0</v>
      </c>
      <c r="BF96" s="89">
        <f t="shared" si="169"/>
        <v>107.28</v>
      </c>
      <c r="BG96" s="89">
        <f t="shared" si="169"/>
        <v>0</v>
      </c>
      <c r="BH96" s="89">
        <f t="shared" si="169"/>
        <v>0</v>
      </c>
      <c r="BI96" s="89">
        <f t="shared" si="169"/>
        <v>0</v>
      </c>
      <c r="BJ96" s="89">
        <f t="shared" si="169"/>
        <v>0</v>
      </c>
      <c r="BK96" s="89">
        <f t="shared" si="169"/>
        <v>396.09</v>
      </c>
      <c r="BL96" s="89">
        <f t="shared" si="169"/>
        <v>107.28</v>
      </c>
      <c r="BM96" s="89">
        <f t="shared" si="169"/>
        <v>503.37</v>
      </c>
    </row>
    <row r="97" spans="1:65" ht="21" customHeight="1" x14ac:dyDescent="0.2">
      <c r="A97" s="11">
        <v>109</v>
      </c>
      <c r="B97" s="53">
        <v>61</v>
      </c>
      <c r="C97" s="54"/>
      <c r="D97" s="55">
        <v>1</v>
      </c>
      <c r="E97" s="201" t="s">
        <v>267</v>
      </c>
      <c r="F97" s="56" t="s">
        <v>435</v>
      </c>
      <c r="G97" s="57" t="s">
        <v>310</v>
      </c>
      <c r="H97" s="57"/>
      <c r="I97" s="57"/>
      <c r="J97" s="59" t="s">
        <v>245</v>
      </c>
      <c r="K97" s="59" t="s">
        <v>246</v>
      </c>
      <c r="L97" s="59"/>
      <c r="M97" s="60" t="s">
        <v>219</v>
      </c>
      <c r="N97" s="201" t="s">
        <v>267</v>
      </c>
      <c r="O97" s="56" t="s">
        <v>435</v>
      </c>
      <c r="P97" s="95" t="s">
        <v>23</v>
      </c>
      <c r="Q97" s="90">
        <v>615</v>
      </c>
      <c r="R97" s="90">
        <v>398</v>
      </c>
      <c r="S97" s="91">
        <v>225</v>
      </c>
      <c r="T97" s="62">
        <f>CEILING(V97,10)</f>
        <v>550</v>
      </c>
      <c r="U97" s="205">
        <v>500</v>
      </c>
      <c r="V97" s="63">
        <f>U97*1.1</f>
        <v>550</v>
      </c>
      <c r="W97" s="205">
        <v>800</v>
      </c>
      <c r="X97" s="64">
        <f>ROUND(W97*11,2)</f>
        <v>8800</v>
      </c>
      <c r="Y97" s="249">
        <f>CEILING(X97,1000)</f>
        <v>9000</v>
      </c>
      <c r="Z97" s="63"/>
      <c r="AA97" s="63">
        <f>Y97</f>
        <v>9000</v>
      </c>
      <c r="AB97" s="63"/>
      <c r="AC97" s="63"/>
      <c r="AD97" s="63"/>
      <c r="AE97" s="63"/>
      <c r="AF97" s="63"/>
      <c r="AG97" s="42" t="s">
        <v>24</v>
      </c>
      <c r="AH97" s="5" t="s">
        <v>186</v>
      </c>
      <c r="AI97" s="65"/>
      <c r="AJ97" s="65">
        <f>ROUND(Ceny!$B$32*12,2)</f>
        <v>0</v>
      </c>
      <c r="AK97" s="63"/>
      <c r="AL97" s="63"/>
      <c r="AM97" s="63"/>
      <c r="AN97" s="63"/>
      <c r="AO97" s="63"/>
      <c r="AP97" s="65"/>
      <c r="AQ97" s="65">
        <f>ROUND($Y97*Ceny!$B$6/100,2)</f>
        <v>0</v>
      </c>
      <c r="AR97" s="63"/>
      <c r="AS97" s="63"/>
      <c r="AT97" s="63"/>
      <c r="AU97" s="63"/>
      <c r="AV97" s="63"/>
      <c r="AW97" s="65">
        <f>ROUND(SUM(AP97:AV97),2)</f>
        <v>0</v>
      </c>
      <c r="AX97" s="61" t="s">
        <v>187</v>
      </c>
      <c r="AY97" s="65"/>
      <c r="AZ97" s="65">
        <f>ROUND(Ceny!$B$41*AA97/100,2)</f>
        <v>396.09</v>
      </c>
      <c r="BA97" s="63"/>
      <c r="BB97" s="63"/>
      <c r="BC97" s="63"/>
      <c r="BD97" s="63"/>
      <c r="BE97" s="65"/>
      <c r="BF97" s="65">
        <f>ROUND(Ceny!$C$41*12,2)</f>
        <v>107.28</v>
      </c>
      <c r="BG97" s="63"/>
      <c r="BH97" s="63"/>
      <c r="BI97" s="63"/>
      <c r="BJ97" s="63"/>
      <c r="BK97" s="65">
        <f>ROUND(SUM(AY97:BD97),2)</f>
        <v>396.09</v>
      </c>
      <c r="BL97" s="65">
        <f>ROUND(SUM(BE97:BJ97),2)</f>
        <v>107.28</v>
      </c>
      <c r="BM97" s="67">
        <f>ROUND(SUM(AI97:AO97)+AW97+BK97+BL97,2)</f>
        <v>503.37</v>
      </c>
    </row>
    <row r="98" spans="1:65" s="23" customFormat="1" ht="21" customHeight="1" x14ac:dyDescent="0.2">
      <c r="A98" s="11">
        <v>110</v>
      </c>
      <c r="B98" s="78"/>
      <c r="C98" s="79">
        <v>41</v>
      </c>
      <c r="D98" s="80"/>
      <c r="E98" s="81" t="s">
        <v>107</v>
      </c>
      <c r="F98" s="81"/>
      <c r="G98" s="82"/>
      <c r="H98" s="83" t="s">
        <v>500</v>
      </c>
      <c r="I98" s="83" t="s">
        <v>402</v>
      </c>
      <c r="J98" s="84"/>
      <c r="K98" s="84"/>
      <c r="L98" s="85"/>
      <c r="M98" s="86"/>
      <c r="N98" s="86"/>
      <c r="O98" s="86"/>
      <c r="P98" s="86"/>
      <c r="Q98" s="87">
        <f t="shared" ref="Q98:AF98" si="170">SUM(Q99:Q99)</f>
        <v>648</v>
      </c>
      <c r="R98" s="87">
        <f t="shared" si="170"/>
        <v>720</v>
      </c>
      <c r="S98" s="87">
        <f t="shared" si="170"/>
        <v>711</v>
      </c>
      <c r="T98" s="87">
        <f t="shared" si="170"/>
        <v>770</v>
      </c>
      <c r="U98" s="87">
        <f t="shared" si="170"/>
        <v>693</v>
      </c>
      <c r="V98" s="87">
        <f t="shared" si="170"/>
        <v>762.30000000000007</v>
      </c>
      <c r="W98" s="87">
        <f t="shared" si="170"/>
        <v>700</v>
      </c>
      <c r="X98" s="88">
        <f t="shared" si="170"/>
        <v>7700</v>
      </c>
      <c r="Y98" s="87">
        <f t="shared" si="170"/>
        <v>7000</v>
      </c>
      <c r="Z98" s="87">
        <f t="shared" si="170"/>
        <v>0</v>
      </c>
      <c r="AA98" s="87">
        <f t="shared" si="170"/>
        <v>7000</v>
      </c>
      <c r="AB98" s="87">
        <f t="shared" si="170"/>
        <v>0</v>
      </c>
      <c r="AC98" s="87">
        <f t="shared" si="170"/>
        <v>0</v>
      </c>
      <c r="AD98" s="87">
        <f t="shared" si="170"/>
        <v>0</v>
      </c>
      <c r="AE98" s="87">
        <f t="shared" si="170"/>
        <v>0</v>
      </c>
      <c r="AF98" s="87">
        <f t="shared" si="170"/>
        <v>0</v>
      </c>
      <c r="AG98" s="89"/>
      <c r="AH98" s="89"/>
      <c r="AI98" s="89">
        <f t="shared" ref="AI98:AW98" si="171">SUM(AI99:AI99)</f>
        <v>0</v>
      </c>
      <c r="AJ98" s="89">
        <f t="shared" si="171"/>
        <v>0</v>
      </c>
      <c r="AK98" s="89">
        <f t="shared" si="171"/>
        <v>0</v>
      </c>
      <c r="AL98" s="89">
        <f t="shared" si="171"/>
        <v>0</v>
      </c>
      <c r="AM98" s="89">
        <f t="shared" si="171"/>
        <v>0</v>
      </c>
      <c r="AN98" s="89">
        <f t="shared" si="171"/>
        <v>0</v>
      </c>
      <c r="AO98" s="89">
        <f t="shared" si="171"/>
        <v>0</v>
      </c>
      <c r="AP98" s="89">
        <f t="shared" si="171"/>
        <v>0</v>
      </c>
      <c r="AQ98" s="89">
        <f t="shared" si="171"/>
        <v>0</v>
      </c>
      <c r="AR98" s="89">
        <f t="shared" si="171"/>
        <v>0</v>
      </c>
      <c r="AS98" s="89">
        <f t="shared" si="171"/>
        <v>0</v>
      </c>
      <c r="AT98" s="89">
        <f t="shared" si="171"/>
        <v>0</v>
      </c>
      <c r="AU98" s="89">
        <f t="shared" si="171"/>
        <v>0</v>
      </c>
      <c r="AV98" s="89">
        <f t="shared" si="171"/>
        <v>0</v>
      </c>
      <c r="AW98" s="89">
        <f t="shared" si="171"/>
        <v>0</v>
      </c>
      <c r="AX98" s="89"/>
      <c r="AY98" s="89">
        <f t="shared" ref="AY98:BM98" si="172">SUM(AY99:AY99)</f>
        <v>0</v>
      </c>
      <c r="AZ98" s="89">
        <f t="shared" si="172"/>
        <v>308.07</v>
      </c>
      <c r="BA98" s="89">
        <f t="shared" si="172"/>
        <v>0</v>
      </c>
      <c r="BB98" s="89">
        <f t="shared" si="172"/>
        <v>0</v>
      </c>
      <c r="BC98" s="89">
        <f t="shared" si="172"/>
        <v>0</v>
      </c>
      <c r="BD98" s="89">
        <f t="shared" si="172"/>
        <v>0</v>
      </c>
      <c r="BE98" s="89">
        <f t="shared" si="172"/>
        <v>0</v>
      </c>
      <c r="BF98" s="89">
        <f t="shared" si="172"/>
        <v>107.28</v>
      </c>
      <c r="BG98" s="89">
        <f t="shared" si="172"/>
        <v>0</v>
      </c>
      <c r="BH98" s="89">
        <f t="shared" si="172"/>
        <v>0</v>
      </c>
      <c r="BI98" s="89">
        <f t="shared" si="172"/>
        <v>0</v>
      </c>
      <c r="BJ98" s="89">
        <f t="shared" si="172"/>
        <v>0</v>
      </c>
      <c r="BK98" s="89">
        <f t="shared" si="172"/>
        <v>308.07</v>
      </c>
      <c r="BL98" s="89">
        <f t="shared" si="172"/>
        <v>107.28</v>
      </c>
      <c r="BM98" s="89">
        <f t="shared" si="172"/>
        <v>415.35</v>
      </c>
    </row>
    <row r="99" spans="1:65" ht="21" customHeight="1" x14ac:dyDescent="0.2">
      <c r="A99" s="11">
        <v>111</v>
      </c>
      <c r="B99" s="53">
        <v>62</v>
      </c>
      <c r="C99" s="54"/>
      <c r="D99" s="55">
        <v>1</v>
      </c>
      <c r="E99" s="60" t="s">
        <v>107</v>
      </c>
      <c r="F99" s="56" t="s">
        <v>108</v>
      </c>
      <c r="G99" s="57" t="s">
        <v>290</v>
      </c>
      <c r="H99" s="57"/>
      <c r="I99" s="57"/>
      <c r="J99" s="59" t="s">
        <v>245</v>
      </c>
      <c r="K99" s="59" t="s">
        <v>246</v>
      </c>
      <c r="L99" s="59"/>
      <c r="M99" s="60" t="s">
        <v>219</v>
      </c>
      <c r="N99" s="60" t="s">
        <v>107</v>
      </c>
      <c r="O99" s="56" t="s">
        <v>108</v>
      </c>
      <c r="P99" s="95" t="s">
        <v>23</v>
      </c>
      <c r="Q99" s="90">
        <v>648</v>
      </c>
      <c r="R99" s="90">
        <v>720</v>
      </c>
      <c r="S99" s="91">
        <v>711</v>
      </c>
      <c r="T99" s="62">
        <f>CEILING(V99,10)</f>
        <v>770</v>
      </c>
      <c r="U99" s="63">
        <f>(Q99+R99+S99)/3</f>
        <v>693</v>
      </c>
      <c r="V99" s="63">
        <f>U99*1.1</f>
        <v>762.30000000000007</v>
      </c>
      <c r="W99" s="205">
        <v>700</v>
      </c>
      <c r="X99" s="64">
        <f>ROUND(W99*11,2)</f>
        <v>7700</v>
      </c>
      <c r="Y99" s="249">
        <f>FLOOR(X99,1000)</f>
        <v>7000</v>
      </c>
      <c r="Z99" s="63"/>
      <c r="AA99" s="63">
        <f>Y99</f>
        <v>7000</v>
      </c>
      <c r="AB99" s="63"/>
      <c r="AC99" s="63"/>
      <c r="AD99" s="63"/>
      <c r="AE99" s="63"/>
      <c r="AF99" s="63"/>
      <c r="AG99" s="42" t="s">
        <v>24</v>
      </c>
      <c r="AH99" s="5" t="s">
        <v>186</v>
      </c>
      <c r="AI99" s="63"/>
      <c r="AJ99" s="65">
        <f>ROUND(Ceny!$B$32*12,2)</f>
        <v>0</v>
      </c>
      <c r="AK99" s="63"/>
      <c r="AL99" s="63"/>
      <c r="AM99" s="63"/>
      <c r="AN99" s="63"/>
      <c r="AO99" s="63"/>
      <c r="AP99" s="63"/>
      <c r="AQ99" s="65">
        <f>ROUND($Y99*Ceny!$B$6/100,2)</f>
        <v>0</v>
      </c>
      <c r="AR99" s="63"/>
      <c r="AS99" s="63"/>
      <c r="AT99" s="63"/>
      <c r="AU99" s="63"/>
      <c r="AV99" s="63"/>
      <c r="AW99" s="65">
        <f>ROUND(SUM(AP99:AV99),2)</f>
        <v>0</v>
      </c>
      <c r="AX99" s="61" t="s">
        <v>187</v>
      </c>
      <c r="AY99" s="63"/>
      <c r="AZ99" s="65">
        <f>ROUND(Ceny!$B$41*AA99/100,2)</f>
        <v>308.07</v>
      </c>
      <c r="BA99" s="63"/>
      <c r="BB99" s="63"/>
      <c r="BC99" s="63"/>
      <c r="BD99" s="63"/>
      <c r="BE99" s="63"/>
      <c r="BF99" s="65">
        <f>ROUND(Ceny!$C$41*12,2)</f>
        <v>107.28</v>
      </c>
      <c r="BG99" s="63"/>
      <c r="BH99" s="63"/>
      <c r="BI99" s="63"/>
      <c r="BJ99" s="63"/>
      <c r="BK99" s="65">
        <f>ROUND(SUM(AY99:BD99),2)</f>
        <v>308.07</v>
      </c>
      <c r="BL99" s="65">
        <f>ROUND(SUM(BE99:BJ99),2)</f>
        <v>107.28</v>
      </c>
      <c r="BM99" s="67">
        <f>ROUND(SUM(AI99:AO99)+AW99+BK99+BL99,2)</f>
        <v>415.35</v>
      </c>
    </row>
    <row r="100" spans="1:65" s="23" customFormat="1" ht="21" customHeight="1" x14ac:dyDescent="0.2">
      <c r="A100" s="11">
        <v>112</v>
      </c>
      <c r="B100" s="78"/>
      <c r="C100" s="79">
        <v>42</v>
      </c>
      <c r="D100" s="80"/>
      <c r="E100" s="202" t="s">
        <v>268</v>
      </c>
      <c r="F100" s="81"/>
      <c r="G100" s="82"/>
      <c r="H100" s="83" t="s">
        <v>501</v>
      </c>
      <c r="I100" s="83" t="s">
        <v>402</v>
      </c>
      <c r="J100" s="84"/>
      <c r="K100" s="84"/>
      <c r="L100" s="85"/>
      <c r="M100" s="86"/>
      <c r="N100" s="86"/>
      <c r="O100" s="86"/>
      <c r="P100" s="86"/>
      <c r="Q100" s="87">
        <f t="shared" ref="Q100:AF100" si="173">SUM(Q101:Q101)</f>
        <v>449</v>
      </c>
      <c r="R100" s="87">
        <f t="shared" si="173"/>
        <v>772</v>
      </c>
      <c r="S100" s="87">
        <f t="shared" si="173"/>
        <v>691</v>
      </c>
      <c r="T100" s="87">
        <f t="shared" si="173"/>
        <v>710</v>
      </c>
      <c r="U100" s="87">
        <f t="shared" si="173"/>
        <v>637.33333333333337</v>
      </c>
      <c r="V100" s="87">
        <f t="shared" si="173"/>
        <v>701.06666666666672</v>
      </c>
      <c r="W100" s="87">
        <f t="shared" si="173"/>
        <v>800</v>
      </c>
      <c r="X100" s="88">
        <f t="shared" si="173"/>
        <v>8800</v>
      </c>
      <c r="Y100" s="87">
        <f t="shared" si="173"/>
        <v>9000</v>
      </c>
      <c r="Z100" s="87">
        <f t="shared" si="173"/>
        <v>0</v>
      </c>
      <c r="AA100" s="87">
        <f t="shared" si="173"/>
        <v>9000</v>
      </c>
      <c r="AB100" s="87">
        <f t="shared" si="173"/>
        <v>0</v>
      </c>
      <c r="AC100" s="87">
        <f t="shared" si="173"/>
        <v>0</v>
      </c>
      <c r="AD100" s="87">
        <f t="shared" si="173"/>
        <v>0</v>
      </c>
      <c r="AE100" s="87">
        <f t="shared" si="173"/>
        <v>0</v>
      </c>
      <c r="AF100" s="87">
        <f t="shared" si="173"/>
        <v>0</v>
      </c>
      <c r="AG100" s="89"/>
      <c r="AH100" s="89"/>
      <c r="AI100" s="89">
        <f t="shared" ref="AI100:AW100" si="174">SUM(AI101:AI101)</f>
        <v>0</v>
      </c>
      <c r="AJ100" s="89">
        <f t="shared" si="174"/>
        <v>0</v>
      </c>
      <c r="AK100" s="89">
        <f t="shared" si="174"/>
        <v>0</v>
      </c>
      <c r="AL100" s="89">
        <f t="shared" si="174"/>
        <v>0</v>
      </c>
      <c r="AM100" s="89">
        <f t="shared" si="174"/>
        <v>0</v>
      </c>
      <c r="AN100" s="89">
        <f t="shared" si="174"/>
        <v>0</v>
      </c>
      <c r="AO100" s="89">
        <f t="shared" si="174"/>
        <v>0</v>
      </c>
      <c r="AP100" s="89">
        <f t="shared" si="174"/>
        <v>0</v>
      </c>
      <c r="AQ100" s="89">
        <f t="shared" si="174"/>
        <v>0</v>
      </c>
      <c r="AR100" s="89">
        <f t="shared" si="174"/>
        <v>0</v>
      </c>
      <c r="AS100" s="89">
        <f t="shared" si="174"/>
        <v>0</v>
      </c>
      <c r="AT100" s="89">
        <f t="shared" si="174"/>
        <v>0</v>
      </c>
      <c r="AU100" s="89">
        <f t="shared" si="174"/>
        <v>0</v>
      </c>
      <c r="AV100" s="89">
        <f t="shared" si="174"/>
        <v>0</v>
      </c>
      <c r="AW100" s="89">
        <f t="shared" si="174"/>
        <v>0</v>
      </c>
      <c r="AX100" s="89"/>
      <c r="AY100" s="89">
        <f t="shared" ref="AY100:BM100" si="175">SUM(AY101:AY101)</f>
        <v>0</v>
      </c>
      <c r="AZ100" s="89">
        <f t="shared" si="175"/>
        <v>396.09</v>
      </c>
      <c r="BA100" s="89">
        <f t="shared" si="175"/>
        <v>0</v>
      </c>
      <c r="BB100" s="89">
        <f t="shared" si="175"/>
        <v>0</v>
      </c>
      <c r="BC100" s="89">
        <f t="shared" si="175"/>
        <v>0</v>
      </c>
      <c r="BD100" s="89">
        <f t="shared" si="175"/>
        <v>0</v>
      </c>
      <c r="BE100" s="89">
        <f t="shared" si="175"/>
        <v>0</v>
      </c>
      <c r="BF100" s="89">
        <f t="shared" si="175"/>
        <v>107.28</v>
      </c>
      <c r="BG100" s="89">
        <f t="shared" si="175"/>
        <v>0</v>
      </c>
      <c r="BH100" s="89">
        <f t="shared" si="175"/>
        <v>0</v>
      </c>
      <c r="BI100" s="89">
        <f t="shared" si="175"/>
        <v>0</v>
      </c>
      <c r="BJ100" s="89">
        <f t="shared" si="175"/>
        <v>0</v>
      </c>
      <c r="BK100" s="89">
        <f t="shared" si="175"/>
        <v>396.09</v>
      </c>
      <c r="BL100" s="89">
        <f t="shared" si="175"/>
        <v>107.28</v>
      </c>
      <c r="BM100" s="89">
        <f t="shared" si="175"/>
        <v>503.37</v>
      </c>
    </row>
    <row r="101" spans="1:65" ht="21" customHeight="1" x14ac:dyDescent="0.2">
      <c r="A101" s="11">
        <v>113</v>
      </c>
      <c r="B101" s="53">
        <v>63</v>
      </c>
      <c r="C101" s="54"/>
      <c r="D101" s="55">
        <v>1</v>
      </c>
      <c r="E101" s="203" t="s">
        <v>268</v>
      </c>
      <c r="F101" s="56" t="s">
        <v>38</v>
      </c>
      <c r="G101" s="57" t="s">
        <v>351</v>
      </c>
      <c r="H101" s="57"/>
      <c r="I101" s="57"/>
      <c r="J101" s="59" t="s">
        <v>245</v>
      </c>
      <c r="K101" s="59" t="s">
        <v>246</v>
      </c>
      <c r="L101" s="59"/>
      <c r="M101" s="60" t="s">
        <v>219</v>
      </c>
      <c r="N101" s="203" t="s">
        <v>268</v>
      </c>
      <c r="O101" s="56" t="s">
        <v>38</v>
      </c>
      <c r="P101" s="95" t="s">
        <v>23</v>
      </c>
      <c r="Q101" s="90">
        <v>449</v>
      </c>
      <c r="R101" s="90">
        <v>772</v>
      </c>
      <c r="S101" s="91">
        <v>691</v>
      </c>
      <c r="T101" s="62">
        <f>CEILING(V101,10)</f>
        <v>710</v>
      </c>
      <c r="U101" s="63">
        <f>(Q101+R101+S101)/3</f>
        <v>637.33333333333337</v>
      </c>
      <c r="V101" s="63">
        <f>U101*1.1</f>
        <v>701.06666666666672</v>
      </c>
      <c r="W101" s="205">
        <v>800</v>
      </c>
      <c r="X101" s="64">
        <f>ROUND(W101*11,2)</f>
        <v>8800</v>
      </c>
      <c r="Y101" s="249">
        <f>CEILING(X101,1000)</f>
        <v>9000</v>
      </c>
      <c r="Z101" s="63"/>
      <c r="AA101" s="63">
        <f>Y101</f>
        <v>9000</v>
      </c>
      <c r="AB101" s="63"/>
      <c r="AC101" s="63"/>
      <c r="AD101" s="63"/>
      <c r="AE101" s="63"/>
      <c r="AF101" s="63"/>
      <c r="AG101" s="42" t="s">
        <v>24</v>
      </c>
      <c r="AH101" s="5" t="s">
        <v>186</v>
      </c>
      <c r="AI101" s="63"/>
      <c r="AJ101" s="65">
        <f>ROUND(Ceny!$B$32*12,2)</f>
        <v>0</v>
      </c>
      <c r="AK101" s="63"/>
      <c r="AL101" s="63"/>
      <c r="AM101" s="63"/>
      <c r="AN101" s="63"/>
      <c r="AO101" s="63"/>
      <c r="AP101" s="63"/>
      <c r="AQ101" s="65">
        <f>ROUND($Y101*Ceny!$B$6/100,2)</f>
        <v>0</v>
      </c>
      <c r="AR101" s="63"/>
      <c r="AS101" s="63"/>
      <c r="AT101" s="63"/>
      <c r="AU101" s="63"/>
      <c r="AV101" s="63"/>
      <c r="AW101" s="65">
        <f>ROUND(SUM(AP101:AV101),2)</f>
        <v>0</v>
      </c>
      <c r="AX101" s="61" t="s">
        <v>187</v>
      </c>
      <c r="AY101" s="63"/>
      <c r="AZ101" s="65">
        <f>ROUND(Ceny!$B$41*AA101/100,2)</f>
        <v>396.09</v>
      </c>
      <c r="BA101" s="63"/>
      <c r="BB101" s="63"/>
      <c r="BC101" s="63"/>
      <c r="BD101" s="63"/>
      <c r="BE101" s="63"/>
      <c r="BF101" s="65">
        <f>ROUND(Ceny!$C$41*12,2)</f>
        <v>107.28</v>
      </c>
      <c r="BG101" s="63"/>
      <c r="BH101" s="63"/>
      <c r="BI101" s="63"/>
      <c r="BJ101" s="63"/>
      <c r="BK101" s="65">
        <f>ROUND(SUM(AY101:BD101),2)</f>
        <v>396.09</v>
      </c>
      <c r="BL101" s="65">
        <f>ROUND(SUM(BE101:BJ101),2)</f>
        <v>107.28</v>
      </c>
      <c r="BM101" s="67">
        <f>ROUND(SUM(AI101:AO101)+AW101+BK101+BL101,2)</f>
        <v>503.37</v>
      </c>
    </row>
    <row r="102" spans="1:65" ht="21" customHeight="1" x14ac:dyDescent="0.2">
      <c r="A102" s="11">
        <v>114</v>
      </c>
      <c r="B102" s="78"/>
      <c r="C102" s="79">
        <v>43</v>
      </c>
      <c r="D102" s="80"/>
      <c r="E102" s="81" t="s">
        <v>109</v>
      </c>
      <c r="F102" s="81"/>
      <c r="G102" s="82"/>
      <c r="H102" s="83" t="s">
        <v>502</v>
      </c>
      <c r="I102" s="83" t="s">
        <v>402</v>
      </c>
      <c r="J102" s="84"/>
      <c r="K102" s="84"/>
      <c r="L102" s="85"/>
      <c r="M102" s="86"/>
      <c r="N102" s="86"/>
      <c r="O102" s="86"/>
      <c r="P102" s="86"/>
      <c r="Q102" s="87">
        <f t="shared" ref="Q102:AF102" si="176">SUM(Q103:Q104)</f>
        <v>45085</v>
      </c>
      <c r="R102" s="87">
        <f t="shared" si="176"/>
        <v>42641</v>
      </c>
      <c r="S102" s="87">
        <f t="shared" si="176"/>
        <v>40298</v>
      </c>
      <c r="T102" s="87">
        <f t="shared" si="176"/>
        <v>47190</v>
      </c>
      <c r="U102" s="87">
        <f t="shared" si="176"/>
        <v>42893.666666666664</v>
      </c>
      <c r="V102" s="87">
        <f t="shared" si="176"/>
        <v>47183.033333333333</v>
      </c>
      <c r="W102" s="87">
        <f t="shared" si="176"/>
        <v>48600</v>
      </c>
      <c r="X102" s="88">
        <f t="shared" si="176"/>
        <v>534600</v>
      </c>
      <c r="Y102" s="87">
        <f t="shared" si="176"/>
        <v>535000</v>
      </c>
      <c r="Z102" s="87">
        <f t="shared" si="176"/>
        <v>0</v>
      </c>
      <c r="AA102" s="87">
        <f t="shared" si="176"/>
        <v>7000</v>
      </c>
      <c r="AB102" s="87">
        <f t="shared" si="176"/>
        <v>0</v>
      </c>
      <c r="AC102" s="87">
        <f t="shared" si="176"/>
        <v>0</v>
      </c>
      <c r="AD102" s="87">
        <f t="shared" si="176"/>
        <v>0</v>
      </c>
      <c r="AE102" s="87">
        <f t="shared" si="176"/>
        <v>528000</v>
      </c>
      <c r="AF102" s="87">
        <f t="shared" si="176"/>
        <v>0</v>
      </c>
      <c r="AG102" s="89"/>
      <c r="AH102" s="89"/>
      <c r="AI102" s="89">
        <f t="shared" ref="AI102:AW102" si="177">SUM(AI103:AI104)</f>
        <v>0</v>
      </c>
      <c r="AJ102" s="89">
        <f t="shared" si="177"/>
        <v>0</v>
      </c>
      <c r="AK102" s="89">
        <f t="shared" si="177"/>
        <v>0</v>
      </c>
      <c r="AL102" s="89">
        <f t="shared" si="177"/>
        <v>0</v>
      </c>
      <c r="AM102" s="89">
        <f t="shared" si="177"/>
        <v>0</v>
      </c>
      <c r="AN102" s="89">
        <f t="shared" si="177"/>
        <v>0</v>
      </c>
      <c r="AO102" s="89">
        <f t="shared" si="177"/>
        <v>0</v>
      </c>
      <c r="AP102" s="89">
        <f t="shared" si="177"/>
        <v>0</v>
      </c>
      <c r="AQ102" s="89">
        <f t="shared" si="177"/>
        <v>0</v>
      </c>
      <c r="AR102" s="89">
        <f t="shared" si="177"/>
        <v>0</v>
      </c>
      <c r="AS102" s="89">
        <f t="shared" si="177"/>
        <v>0</v>
      </c>
      <c r="AT102" s="89">
        <f t="shared" si="177"/>
        <v>0</v>
      </c>
      <c r="AU102" s="89">
        <f t="shared" si="177"/>
        <v>0</v>
      </c>
      <c r="AV102" s="89">
        <f t="shared" si="177"/>
        <v>0</v>
      </c>
      <c r="AW102" s="89">
        <f t="shared" si="177"/>
        <v>0</v>
      </c>
      <c r="AX102" s="89"/>
      <c r="AY102" s="89">
        <f t="shared" ref="AY102:BM102" si="178">SUM(AY103:AY104)</f>
        <v>0</v>
      </c>
      <c r="AZ102" s="89">
        <f t="shared" si="178"/>
        <v>308.07</v>
      </c>
      <c r="BA102" s="89">
        <f t="shared" si="178"/>
        <v>0</v>
      </c>
      <c r="BB102" s="89">
        <f t="shared" si="178"/>
        <v>0</v>
      </c>
      <c r="BC102" s="89">
        <f t="shared" si="178"/>
        <v>9292.7999999999993</v>
      </c>
      <c r="BD102" s="89">
        <f t="shared" si="178"/>
        <v>0</v>
      </c>
      <c r="BE102" s="89">
        <f t="shared" si="178"/>
        <v>0</v>
      </c>
      <c r="BF102" s="89">
        <f t="shared" si="178"/>
        <v>107.28</v>
      </c>
      <c r="BG102" s="89">
        <f t="shared" si="178"/>
        <v>0</v>
      </c>
      <c r="BH102" s="89">
        <f t="shared" si="178"/>
        <v>0</v>
      </c>
      <c r="BI102" s="89">
        <f t="shared" si="178"/>
        <v>14689.47</v>
      </c>
      <c r="BJ102" s="89">
        <f t="shared" si="178"/>
        <v>0</v>
      </c>
      <c r="BK102" s="89">
        <f t="shared" si="178"/>
        <v>9600.869999999999</v>
      </c>
      <c r="BL102" s="89">
        <f t="shared" si="178"/>
        <v>14796.75</v>
      </c>
      <c r="BM102" s="89">
        <f t="shared" si="178"/>
        <v>24397.62</v>
      </c>
    </row>
    <row r="103" spans="1:65" s="23" customFormat="1" ht="21" customHeight="1" x14ac:dyDescent="0.2">
      <c r="A103" s="11">
        <v>115</v>
      </c>
      <c r="B103" s="53">
        <v>64</v>
      </c>
      <c r="C103" s="54"/>
      <c r="D103" s="55">
        <v>1</v>
      </c>
      <c r="E103" s="60" t="s">
        <v>112</v>
      </c>
      <c r="F103" s="56" t="s">
        <v>111</v>
      </c>
      <c r="G103" s="102" t="s">
        <v>291</v>
      </c>
      <c r="H103" s="102"/>
      <c r="I103" s="102"/>
      <c r="J103" s="59" t="s">
        <v>243</v>
      </c>
      <c r="K103" s="59" t="s">
        <v>244</v>
      </c>
      <c r="L103" s="59">
        <v>274</v>
      </c>
      <c r="M103" s="60" t="s">
        <v>219</v>
      </c>
      <c r="N103" s="60" t="s">
        <v>109</v>
      </c>
      <c r="O103" s="56" t="s">
        <v>111</v>
      </c>
      <c r="P103" s="95" t="s">
        <v>23</v>
      </c>
      <c r="Q103" s="90">
        <v>44890</v>
      </c>
      <c r="R103" s="90">
        <v>42019</v>
      </c>
      <c r="S103" s="91">
        <v>40272</v>
      </c>
      <c r="T103" s="62">
        <f>CEILING(V103,10)</f>
        <v>46640</v>
      </c>
      <c r="U103" s="63">
        <f>(Q103+R103+S103)/3</f>
        <v>42393.666666666664</v>
      </c>
      <c r="V103" s="63">
        <f>U103*1.1</f>
        <v>46633.033333333333</v>
      </c>
      <c r="W103" s="205">
        <v>48000</v>
      </c>
      <c r="X103" s="64">
        <f>ROUND(W103*11,2)</f>
        <v>528000</v>
      </c>
      <c r="Y103" s="249">
        <f>FLOOR(X103,1000)</f>
        <v>528000</v>
      </c>
      <c r="Z103" s="63"/>
      <c r="AA103" s="63"/>
      <c r="AB103" s="63"/>
      <c r="AC103" s="63"/>
      <c r="AD103" s="63"/>
      <c r="AE103" s="63">
        <f>Y103</f>
        <v>528000</v>
      </c>
      <c r="AF103" s="63"/>
      <c r="AG103" s="42" t="s">
        <v>24</v>
      </c>
      <c r="AH103" s="5">
        <v>8760</v>
      </c>
      <c r="AI103" s="63"/>
      <c r="AJ103" s="63"/>
      <c r="AK103" s="63"/>
      <c r="AL103" s="63"/>
      <c r="AM103" s="63"/>
      <c r="AN103" s="65">
        <f>ROUND(Ceny!$B$36*12,2)</f>
        <v>0</v>
      </c>
      <c r="AO103" s="63"/>
      <c r="AP103" s="63"/>
      <c r="AQ103" s="63"/>
      <c r="AR103" s="63"/>
      <c r="AS103" s="63"/>
      <c r="AT103" s="63"/>
      <c r="AU103" s="65">
        <f>ROUND($Y103*Ceny!$B$10/100,2)</f>
        <v>0</v>
      </c>
      <c r="AV103" s="63"/>
      <c r="AW103" s="65">
        <f>ROUND(SUM(AP103:AV103),2)</f>
        <v>0</v>
      </c>
      <c r="AX103" s="61" t="s">
        <v>187</v>
      </c>
      <c r="AY103" s="63"/>
      <c r="AZ103" s="63"/>
      <c r="BA103" s="63"/>
      <c r="BB103" s="63"/>
      <c r="BC103" s="65">
        <f>ROUND((Ceny!$B$44*AE103)/100,2)</f>
        <v>9292.7999999999993</v>
      </c>
      <c r="BD103" s="63"/>
      <c r="BE103" s="63"/>
      <c r="BF103" s="63"/>
      <c r="BG103" s="63"/>
      <c r="BH103" s="63"/>
      <c r="BI103" s="65">
        <f>ROUND((Ceny!$D$44*L103*AH103/100),2)</f>
        <v>14689.47</v>
      </c>
      <c r="BJ103" s="63"/>
      <c r="BK103" s="65">
        <f>ROUND(SUM(AY103:BD103),2)</f>
        <v>9292.7999999999993</v>
      </c>
      <c r="BL103" s="65">
        <f>ROUND(SUM(BE103:BJ103),2)</f>
        <v>14689.47</v>
      </c>
      <c r="BM103" s="67">
        <f>ROUND(SUM(AI103:AO103)+AW103+BK103+BL103,2)</f>
        <v>23982.27</v>
      </c>
    </row>
    <row r="104" spans="1:65" s="23" customFormat="1" ht="21" customHeight="1" x14ac:dyDescent="0.2">
      <c r="A104" s="11">
        <v>116</v>
      </c>
      <c r="B104" s="53">
        <v>65</v>
      </c>
      <c r="C104" s="54"/>
      <c r="D104" s="55">
        <v>2</v>
      </c>
      <c r="E104" s="60" t="s">
        <v>110</v>
      </c>
      <c r="F104" s="56" t="s">
        <v>111</v>
      </c>
      <c r="G104" s="57" t="s">
        <v>292</v>
      </c>
      <c r="H104" s="57"/>
      <c r="I104" s="105"/>
      <c r="J104" s="59" t="s">
        <v>245</v>
      </c>
      <c r="K104" s="59" t="s">
        <v>246</v>
      </c>
      <c r="L104" s="105"/>
      <c r="M104" s="60" t="s">
        <v>219</v>
      </c>
      <c r="N104" s="60" t="s">
        <v>109</v>
      </c>
      <c r="O104" s="56" t="s">
        <v>111</v>
      </c>
      <c r="P104" s="95" t="s">
        <v>23</v>
      </c>
      <c r="Q104" s="90">
        <v>195</v>
      </c>
      <c r="R104" s="90">
        <v>622</v>
      </c>
      <c r="S104" s="91">
        <v>26</v>
      </c>
      <c r="T104" s="62">
        <f>CEILING(V104,10)</f>
        <v>550</v>
      </c>
      <c r="U104" s="205">
        <v>500</v>
      </c>
      <c r="V104" s="63">
        <f>U104*1.1</f>
        <v>550</v>
      </c>
      <c r="W104" s="205">
        <v>600</v>
      </c>
      <c r="X104" s="64">
        <f>ROUND(W104*11,2)</f>
        <v>6600</v>
      </c>
      <c r="Y104" s="249">
        <f>CEILING(X104,1000)</f>
        <v>7000</v>
      </c>
      <c r="Z104" s="63"/>
      <c r="AA104" s="63">
        <f>Y104</f>
        <v>7000</v>
      </c>
      <c r="AB104" s="63"/>
      <c r="AC104" s="63"/>
      <c r="AD104" s="63"/>
      <c r="AE104" s="63"/>
      <c r="AF104" s="63"/>
      <c r="AG104" s="42" t="s">
        <v>24</v>
      </c>
      <c r="AH104" s="5" t="s">
        <v>186</v>
      </c>
      <c r="AI104" s="63"/>
      <c r="AJ104" s="65">
        <f>ROUND(Ceny!$B$32*12,2)</f>
        <v>0</v>
      </c>
      <c r="AK104" s="63"/>
      <c r="AL104" s="63"/>
      <c r="AM104" s="63"/>
      <c r="AN104" s="63"/>
      <c r="AO104" s="63"/>
      <c r="AP104" s="63"/>
      <c r="AQ104" s="65">
        <f>ROUND($Y104*Ceny!$B$6/100,2)</f>
        <v>0</v>
      </c>
      <c r="AR104" s="63"/>
      <c r="AS104" s="63"/>
      <c r="AT104" s="63"/>
      <c r="AU104" s="63"/>
      <c r="AV104" s="63"/>
      <c r="AW104" s="65">
        <f>ROUND(SUM(AP104:AV104),2)</f>
        <v>0</v>
      </c>
      <c r="AX104" s="61" t="s">
        <v>187</v>
      </c>
      <c r="AY104" s="63"/>
      <c r="AZ104" s="65">
        <f>ROUND(Ceny!$B$41*AA104/100,2)</f>
        <v>308.07</v>
      </c>
      <c r="BA104" s="63"/>
      <c r="BB104" s="63"/>
      <c r="BC104" s="63"/>
      <c r="BD104" s="63"/>
      <c r="BE104" s="63"/>
      <c r="BF104" s="65">
        <f>ROUND(Ceny!$C$41*12,2)</f>
        <v>107.28</v>
      </c>
      <c r="BG104" s="63"/>
      <c r="BH104" s="63"/>
      <c r="BI104" s="63"/>
      <c r="BJ104" s="63"/>
      <c r="BK104" s="65">
        <f>ROUND(SUM(AY104:BD104),2)</f>
        <v>308.07</v>
      </c>
      <c r="BL104" s="65">
        <f>ROUND(SUM(BE104:BJ104),2)</f>
        <v>107.28</v>
      </c>
      <c r="BM104" s="67">
        <f>ROUND(SUM(AI104:AO104)+AW104+BK104+BL104,2)</f>
        <v>415.35</v>
      </c>
    </row>
    <row r="105" spans="1:65" s="96" customFormat="1" ht="21" customHeight="1" x14ac:dyDescent="0.2">
      <c r="A105" s="11">
        <v>117</v>
      </c>
      <c r="B105" s="78"/>
      <c r="C105" s="79">
        <v>44</v>
      </c>
      <c r="D105" s="80"/>
      <c r="E105" s="81" t="s">
        <v>113</v>
      </c>
      <c r="F105" s="81"/>
      <c r="G105" s="82"/>
      <c r="H105" s="83" t="s">
        <v>503</v>
      </c>
      <c r="I105" s="83" t="s">
        <v>402</v>
      </c>
      <c r="J105" s="84"/>
      <c r="K105" s="84"/>
      <c r="L105" s="85"/>
      <c r="M105" s="86"/>
      <c r="N105" s="86"/>
      <c r="O105" s="86"/>
      <c r="P105" s="86"/>
      <c r="Q105" s="87">
        <f t="shared" ref="Q105:AF105" si="179">SUM(Q106:Q106)</f>
        <v>730</v>
      </c>
      <c r="R105" s="87">
        <f t="shared" si="179"/>
        <v>842</v>
      </c>
      <c r="S105" s="87">
        <f t="shared" si="179"/>
        <v>932</v>
      </c>
      <c r="T105" s="87">
        <f t="shared" si="179"/>
        <v>920</v>
      </c>
      <c r="U105" s="87">
        <f t="shared" si="179"/>
        <v>834.66666666666663</v>
      </c>
      <c r="V105" s="87">
        <f t="shared" si="179"/>
        <v>918.13333333333333</v>
      </c>
      <c r="W105" s="87">
        <f t="shared" si="179"/>
        <v>800</v>
      </c>
      <c r="X105" s="88">
        <f t="shared" si="179"/>
        <v>8800</v>
      </c>
      <c r="Y105" s="87">
        <f t="shared" si="179"/>
        <v>8000</v>
      </c>
      <c r="Z105" s="87">
        <f t="shared" si="179"/>
        <v>0</v>
      </c>
      <c r="AA105" s="87">
        <f t="shared" si="179"/>
        <v>8000</v>
      </c>
      <c r="AB105" s="87">
        <f t="shared" si="179"/>
        <v>0</v>
      </c>
      <c r="AC105" s="87">
        <f t="shared" si="179"/>
        <v>0</v>
      </c>
      <c r="AD105" s="87">
        <f t="shared" si="179"/>
        <v>0</v>
      </c>
      <c r="AE105" s="87">
        <f t="shared" si="179"/>
        <v>0</v>
      </c>
      <c r="AF105" s="87">
        <f t="shared" si="179"/>
        <v>0</v>
      </c>
      <c r="AG105" s="89"/>
      <c r="AH105" s="89"/>
      <c r="AI105" s="89">
        <f t="shared" ref="AI105:AW105" si="180">SUM(AI106:AI106)</f>
        <v>0</v>
      </c>
      <c r="AJ105" s="89">
        <f t="shared" si="180"/>
        <v>0</v>
      </c>
      <c r="AK105" s="89">
        <f t="shared" si="180"/>
        <v>0</v>
      </c>
      <c r="AL105" s="89">
        <f t="shared" si="180"/>
        <v>0</v>
      </c>
      <c r="AM105" s="89">
        <f t="shared" si="180"/>
        <v>0</v>
      </c>
      <c r="AN105" s="89">
        <f t="shared" si="180"/>
        <v>0</v>
      </c>
      <c r="AO105" s="89">
        <f t="shared" si="180"/>
        <v>0</v>
      </c>
      <c r="AP105" s="89">
        <f t="shared" si="180"/>
        <v>0</v>
      </c>
      <c r="AQ105" s="89">
        <f t="shared" si="180"/>
        <v>0</v>
      </c>
      <c r="AR105" s="89">
        <f t="shared" si="180"/>
        <v>0</v>
      </c>
      <c r="AS105" s="89">
        <f t="shared" si="180"/>
        <v>0</v>
      </c>
      <c r="AT105" s="89">
        <f t="shared" si="180"/>
        <v>0</v>
      </c>
      <c r="AU105" s="89">
        <f t="shared" si="180"/>
        <v>0</v>
      </c>
      <c r="AV105" s="89">
        <f t="shared" si="180"/>
        <v>0</v>
      </c>
      <c r="AW105" s="89">
        <f t="shared" si="180"/>
        <v>0</v>
      </c>
      <c r="AX105" s="89"/>
      <c r="AY105" s="89">
        <f t="shared" ref="AY105:BM105" si="181">SUM(AY106:AY106)</f>
        <v>0</v>
      </c>
      <c r="AZ105" s="89">
        <f t="shared" si="181"/>
        <v>352.08</v>
      </c>
      <c r="BA105" s="89">
        <f t="shared" si="181"/>
        <v>0</v>
      </c>
      <c r="BB105" s="89">
        <f t="shared" si="181"/>
        <v>0</v>
      </c>
      <c r="BC105" s="89">
        <f t="shared" si="181"/>
        <v>0</v>
      </c>
      <c r="BD105" s="89">
        <f t="shared" si="181"/>
        <v>0</v>
      </c>
      <c r="BE105" s="89">
        <f t="shared" si="181"/>
        <v>0</v>
      </c>
      <c r="BF105" s="89">
        <f t="shared" si="181"/>
        <v>107.28</v>
      </c>
      <c r="BG105" s="89">
        <f t="shared" si="181"/>
        <v>0</v>
      </c>
      <c r="BH105" s="89">
        <f t="shared" si="181"/>
        <v>0</v>
      </c>
      <c r="BI105" s="89">
        <f t="shared" si="181"/>
        <v>0</v>
      </c>
      <c r="BJ105" s="89">
        <f t="shared" si="181"/>
        <v>0</v>
      </c>
      <c r="BK105" s="89">
        <f t="shared" si="181"/>
        <v>352.08</v>
      </c>
      <c r="BL105" s="89">
        <f t="shared" si="181"/>
        <v>107.28</v>
      </c>
      <c r="BM105" s="89">
        <f t="shared" si="181"/>
        <v>459.36</v>
      </c>
    </row>
    <row r="106" spans="1:65" s="96" customFormat="1" ht="21" customHeight="1" x14ac:dyDescent="0.2">
      <c r="A106" s="11">
        <v>118</v>
      </c>
      <c r="B106" s="53">
        <v>66</v>
      </c>
      <c r="C106" s="54"/>
      <c r="D106" s="55">
        <v>1</v>
      </c>
      <c r="E106" s="60" t="s">
        <v>113</v>
      </c>
      <c r="F106" s="56" t="s">
        <v>436</v>
      </c>
      <c r="G106" s="57" t="s">
        <v>325</v>
      </c>
      <c r="H106" s="57"/>
      <c r="I106" s="57"/>
      <c r="J106" s="59" t="s">
        <v>245</v>
      </c>
      <c r="K106" s="59" t="s">
        <v>246</v>
      </c>
      <c r="L106" s="59"/>
      <c r="M106" s="60" t="s">
        <v>219</v>
      </c>
      <c r="N106" s="60" t="s">
        <v>113</v>
      </c>
      <c r="O106" s="56" t="s">
        <v>436</v>
      </c>
      <c r="P106" s="42">
        <v>5732745883</v>
      </c>
      <c r="Q106" s="90">
        <v>730</v>
      </c>
      <c r="R106" s="90">
        <v>842</v>
      </c>
      <c r="S106" s="91">
        <v>932</v>
      </c>
      <c r="T106" s="62">
        <f>CEILING(V106,10)</f>
        <v>920</v>
      </c>
      <c r="U106" s="63">
        <f>(Q106+R106+S106)/3</f>
        <v>834.66666666666663</v>
      </c>
      <c r="V106" s="63">
        <f>U106*1.1</f>
        <v>918.13333333333333</v>
      </c>
      <c r="W106" s="205">
        <v>800</v>
      </c>
      <c r="X106" s="64">
        <f>ROUND(W106*11,2)</f>
        <v>8800</v>
      </c>
      <c r="Y106" s="249">
        <f>FLOOR(X106,1000)</f>
        <v>8000</v>
      </c>
      <c r="Z106" s="63"/>
      <c r="AA106" s="63">
        <f>Y106</f>
        <v>8000</v>
      </c>
      <c r="AB106" s="63"/>
      <c r="AC106" s="104"/>
      <c r="AD106" s="63"/>
      <c r="AE106" s="63"/>
      <c r="AF106" s="63"/>
      <c r="AG106" s="42" t="s">
        <v>24</v>
      </c>
      <c r="AH106" s="5" t="s">
        <v>186</v>
      </c>
      <c r="AI106" s="63"/>
      <c r="AJ106" s="65">
        <f>ROUND(Ceny!$B$32*12,2)</f>
        <v>0</v>
      </c>
      <c r="AK106" s="63"/>
      <c r="AL106" s="65"/>
      <c r="AM106" s="63"/>
      <c r="AN106" s="63"/>
      <c r="AO106" s="63"/>
      <c r="AP106" s="63"/>
      <c r="AQ106" s="65">
        <f>ROUND($Y106*Ceny!$B$6/100,2)</f>
        <v>0</v>
      </c>
      <c r="AR106" s="63"/>
      <c r="AS106" s="65"/>
      <c r="AT106" s="63"/>
      <c r="AU106" s="63"/>
      <c r="AV106" s="63"/>
      <c r="AW106" s="65">
        <f>ROUND(SUM(AP106:AV106),2)</f>
        <v>0</v>
      </c>
      <c r="AX106" s="61" t="s">
        <v>187</v>
      </c>
      <c r="AY106" s="63"/>
      <c r="AZ106" s="65">
        <f>ROUND(Ceny!$B$41*AA106/100,2)</f>
        <v>352.08</v>
      </c>
      <c r="BA106" s="65"/>
      <c r="BB106" s="63"/>
      <c r="BC106" s="63"/>
      <c r="BD106" s="63"/>
      <c r="BE106" s="63"/>
      <c r="BF106" s="65">
        <f>ROUND(Ceny!$C$41*12,2)</f>
        <v>107.28</v>
      </c>
      <c r="BG106" s="65"/>
      <c r="BH106" s="63"/>
      <c r="BI106" s="63"/>
      <c r="BJ106" s="63"/>
      <c r="BK106" s="65">
        <f>ROUND(SUM(AY106:BD106),2)</f>
        <v>352.08</v>
      </c>
      <c r="BL106" s="65">
        <f>ROUND(SUM(BE106:BJ106),2)</f>
        <v>107.28</v>
      </c>
      <c r="BM106" s="67">
        <f>ROUND(SUM(AI106:AO106)+AW106+BK106+BL106,2)</f>
        <v>459.36</v>
      </c>
    </row>
    <row r="107" spans="1:65" s="96" customFormat="1" ht="21" customHeight="1" x14ac:dyDescent="0.2">
      <c r="A107" s="11">
        <v>119</v>
      </c>
      <c r="B107" s="78"/>
      <c r="C107" s="79">
        <v>45</v>
      </c>
      <c r="D107" s="80"/>
      <c r="E107" s="81" t="s">
        <v>215</v>
      </c>
      <c r="F107" s="81"/>
      <c r="G107" s="82"/>
      <c r="H107" s="83" t="s">
        <v>504</v>
      </c>
      <c r="I107" s="83" t="s">
        <v>402</v>
      </c>
      <c r="J107" s="84"/>
      <c r="K107" s="84"/>
      <c r="L107" s="85"/>
      <c r="M107" s="86"/>
      <c r="N107" s="86"/>
      <c r="O107" s="86"/>
      <c r="P107" s="86"/>
      <c r="Q107" s="87">
        <f t="shared" ref="Q107:AF107" si="182">SUM(Q108:Q108)</f>
        <v>49544</v>
      </c>
      <c r="R107" s="87">
        <f t="shared" si="182"/>
        <v>42568</v>
      </c>
      <c r="S107" s="87">
        <f t="shared" si="182"/>
        <v>44203</v>
      </c>
      <c r="T107" s="87">
        <f t="shared" si="182"/>
        <v>49990</v>
      </c>
      <c r="U107" s="87">
        <f t="shared" si="182"/>
        <v>45438.333333333336</v>
      </c>
      <c r="V107" s="87">
        <f t="shared" si="182"/>
        <v>49982.166666666672</v>
      </c>
      <c r="W107" s="87">
        <f t="shared" si="182"/>
        <v>40000</v>
      </c>
      <c r="X107" s="88">
        <f t="shared" si="182"/>
        <v>440000</v>
      </c>
      <c r="Y107" s="87">
        <f t="shared" si="182"/>
        <v>440000</v>
      </c>
      <c r="Z107" s="87">
        <f t="shared" si="182"/>
        <v>0</v>
      </c>
      <c r="AA107" s="87">
        <f t="shared" si="182"/>
        <v>0</v>
      </c>
      <c r="AB107" s="87">
        <f t="shared" si="182"/>
        <v>0</v>
      </c>
      <c r="AC107" s="87">
        <f t="shared" si="182"/>
        <v>0</v>
      </c>
      <c r="AD107" s="87">
        <f t="shared" si="182"/>
        <v>0</v>
      </c>
      <c r="AE107" s="87">
        <f t="shared" si="182"/>
        <v>440000</v>
      </c>
      <c r="AF107" s="87">
        <f t="shared" si="182"/>
        <v>0</v>
      </c>
      <c r="AG107" s="89"/>
      <c r="AH107" s="89"/>
      <c r="AI107" s="89">
        <f t="shared" ref="AI107:AW107" si="183">SUM(AI108:AI108)</f>
        <v>0</v>
      </c>
      <c r="AJ107" s="89">
        <f t="shared" si="183"/>
        <v>0</v>
      </c>
      <c r="AK107" s="89">
        <f t="shared" si="183"/>
        <v>0</v>
      </c>
      <c r="AL107" s="89">
        <f t="shared" si="183"/>
        <v>0</v>
      </c>
      <c r="AM107" s="89">
        <f t="shared" si="183"/>
        <v>0</v>
      </c>
      <c r="AN107" s="89">
        <f t="shared" si="183"/>
        <v>0</v>
      </c>
      <c r="AO107" s="89">
        <f t="shared" si="183"/>
        <v>0</v>
      </c>
      <c r="AP107" s="89">
        <f t="shared" si="183"/>
        <v>0</v>
      </c>
      <c r="AQ107" s="89">
        <f t="shared" si="183"/>
        <v>0</v>
      </c>
      <c r="AR107" s="89">
        <f t="shared" si="183"/>
        <v>0</v>
      </c>
      <c r="AS107" s="89">
        <f t="shared" si="183"/>
        <v>0</v>
      </c>
      <c r="AT107" s="89">
        <f t="shared" si="183"/>
        <v>0</v>
      </c>
      <c r="AU107" s="89">
        <f t="shared" si="183"/>
        <v>0</v>
      </c>
      <c r="AV107" s="89">
        <f t="shared" si="183"/>
        <v>0</v>
      </c>
      <c r="AW107" s="89">
        <f t="shared" si="183"/>
        <v>0</v>
      </c>
      <c r="AX107" s="89"/>
      <c r="AY107" s="89">
        <f t="shared" ref="AY107:BM107" si="184">SUM(AY108:AY108)</f>
        <v>0</v>
      </c>
      <c r="AZ107" s="89">
        <f t="shared" si="184"/>
        <v>0</v>
      </c>
      <c r="BA107" s="89">
        <f t="shared" si="184"/>
        <v>0</v>
      </c>
      <c r="BB107" s="89">
        <f t="shared" si="184"/>
        <v>0</v>
      </c>
      <c r="BC107" s="89">
        <f t="shared" si="184"/>
        <v>7744</v>
      </c>
      <c r="BD107" s="89">
        <f t="shared" si="184"/>
        <v>0</v>
      </c>
      <c r="BE107" s="89">
        <f t="shared" si="184"/>
        <v>0</v>
      </c>
      <c r="BF107" s="89">
        <f t="shared" si="184"/>
        <v>0</v>
      </c>
      <c r="BG107" s="89">
        <f t="shared" si="184"/>
        <v>0</v>
      </c>
      <c r="BH107" s="89">
        <f t="shared" si="184"/>
        <v>0</v>
      </c>
      <c r="BI107" s="89">
        <f t="shared" si="184"/>
        <v>14689.47</v>
      </c>
      <c r="BJ107" s="89">
        <f t="shared" si="184"/>
        <v>0</v>
      </c>
      <c r="BK107" s="89">
        <f t="shared" si="184"/>
        <v>7744</v>
      </c>
      <c r="BL107" s="89">
        <f t="shared" si="184"/>
        <v>14689.47</v>
      </c>
      <c r="BM107" s="89">
        <f t="shared" si="184"/>
        <v>22433.47</v>
      </c>
    </row>
    <row r="108" spans="1:65" s="23" customFormat="1" ht="21" customHeight="1" x14ac:dyDescent="0.2">
      <c r="A108" s="11">
        <v>120</v>
      </c>
      <c r="B108" s="53">
        <v>67</v>
      </c>
      <c r="C108" s="54"/>
      <c r="D108" s="55">
        <v>1</v>
      </c>
      <c r="E108" s="60" t="s">
        <v>215</v>
      </c>
      <c r="F108" s="56" t="s">
        <v>159</v>
      </c>
      <c r="G108" s="102" t="s">
        <v>293</v>
      </c>
      <c r="H108" s="102"/>
      <c r="I108" s="102"/>
      <c r="J108" s="59" t="s">
        <v>243</v>
      </c>
      <c r="K108" s="59" t="s">
        <v>244</v>
      </c>
      <c r="L108" s="59">
        <v>274</v>
      </c>
      <c r="M108" s="60" t="s">
        <v>219</v>
      </c>
      <c r="N108" s="60" t="s">
        <v>215</v>
      </c>
      <c r="O108" s="56" t="s">
        <v>159</v>
      </c>
      <c r="P108" s="95" t="s">
        <v>23</v>
      </c>
      <c r="Q108" s="90">
        <v>49544</v>
      </c>
      <c r="R108" s="90">
        <v>42568</v>
      </c>
      <c r="S108" s="91">
        <v>44203</v>
      </c>
      <c r="T108" s="62">
        <f>CEILING(V108,10)</f>
        <v>49990</v>
      </c>
      <c r="U108" s="63">
        <f>(Q108+R108+S108)/3</f>
        <v>45438.333333333336</v>
      </c>
      <c r="V108" s="63">
        <f>U108*1.1</f>
        <v>49982.166666666672</v>
      </c>
      <c r="W108" s="205">
        <v>40000</v>
      </c>
      <c r="X108" s="64">
        <f>ROUND(W108*11,2)</f>
        <v>440000</v>
      </c>
      <c r="Y108" s="249">
        <f>CEILING(X108,1000)</f>
        <v>440000</v>
      </c>
      <c r="Z108" s="63"/>
      <c r="AA108" s="63"/>
      <c r="AB108" s="63"/>
      <c r="AC108" s="63"/>
      <c r="AD108" s="63"/>
      <c r="AE108" s="63">
        <f>Y108</f>
        <v>440000</v>
      </c>
      <c r="AF108" s="63"/>
      <c r="AG108" s="42" t="s">
        <v>24</v>
      </c>
      <c r="AH108" s="5">
        <v>8760</v>
      </c>
      <c r="AI108" s="63"/>
      <c r="AJ108" s="63"/>
      <c r="AK108" s="63"/>
      <c r="AL108" s="63"/>
      <c r="AM108" s="63"/>
      <c r="AN108" s="65">
        <f>ROUND(Ceny!$B$36*12,2)</f>
        <v>0</v>
      </c>
      <c r="AO108" s="63"/>
      <c r="AP108" s="63"/>
      <c r="AQ108" s="63"/>
      <c r="AR108" s="63"/>
      <c r="AS108" s="63"/>
      <c r="AT108" s="63"/>
      <c r="AU108" s="65">
        <f>ROUND($Y108*Ceny!$B$10/100,2)</f>
        <v>0</v>
      </c>
      <c r="AV108" s="63"/>
      <c r="AW108" s="65">
        <f>ROUND(SUM(AP108:AV108),2)</f>
        <v>0</v>
      </c>
      <c r="AX108" s="61" t="s">
        <v>187</v>
      </c>
      <c r="AY108" s="63"/>
      <c r="AZ108" s="63"/>
      <c r="BA108" s="63"/>
      <c r="BB108" s="63"/>
      <c r="BC108" s="65">
        <f>ROUND((Ceny!$B$44*AE108)/100,2)</f>
        <v>7744</v>
      </c>
      <c r="BD108" s="63"/>
      <c r="BE108" s="63"/>
      <c r="BF108" s="63"/>
      <c r="BG108" s="63"/>
      <c r="BH108" s="63"/>
      <c r="BI108" s="65">
        <f>ROUND((Ceny!$D$44*L108*AH108/100),2)</f>
        <v>14689.47</v>
      </c>
      <c r="BJ108" s="63"/>
      <c r="BK108" s="65">
        <f>ROUND(SUM(AY108:BD108),2)</f>
        <v>7744</v>
      </c>
      <c r="BL108" s="65">
        <f>ROUND(SUM(BE108:BJ108),2)</f>
        <v>14689.47</v>
      </c>
      <c r="BM108" s="67">
        <f>ROUND(SUM(AI108:AO108)+AW108+BK108+BL108,2)</f>
        <v>22433.47</v>
      </c>
    </row>
    <row r="109" spans="1:65" s="23" customFormat="1" ht="21" customHeight="1" x14ac:dyDescent="0.2">
      <c r="A109" s="11">
        <v>121</v>
      </c>
      <c r="B109" s="78"/>
      <c r="C109" s="79">
        <v>46</v>
      </c>
      <c r="D109" s="80"/>
      <c r="E109" s="81" t="s">
        <v>114</v>
      </c>
      <c r="F109" s="81"/>
      <c r="G109" s="82"/>
      <c r="H109" s="83" t="s">
        <v>505</v>
      </c>
      <c r="I109" s="83" t="s">
        <v>402</v>
      </c>
      <c r="J109" s="84"/>
      <c r="K109" s="84"/>
      <c r="L109" s="85"/>
      <c r="M109" s="86"/>
      <c r="N109" s="86"/>
      <c r="O109" s="86"/>
      <c r="P109" s="86"/>
      <c r="Q109" s="87">
        <f t="shared" ref="Q109:AF109" si="185">SUM(Q110:Q110)</f>
        <v>24644</v>
      </c>
      <c r="R109" s="87">
        <f t="shared" si="185"/>
        <v>24615</v>
      </c>
      <c r="S109" s="87">
        <f t="shared" si="185"/>
        <v>23174</v>
      </c>
      <c r="T109" s="87">
        <f t="shared" si="185"/>
        <v>26560</v>
      </c>
      <c r="U109" s="87">
        <f t="shared" si="185"/>
        <v>24144.333333333332</v>
      </c>
      <c r="V109" s="87">
        <f t="shared" si="185"/>
        <v>26558.766666666666</v>
      </c>
      <c r="W109" s="87">
        <f t="shared" si="185"/>
        <v>32000</v>
      </c>
      <c r="X109" s="88">
        <f t="shared" si="185"/>
        <v>352000</v>
      </c>
      <c r="Y109" s="87">
        <f t="shared" si="185"/>
        <v>352000</v>
      </c>
      <c r="Z109" s="87">
        <f t="shared" si="185"/>
        <v>0</v>
      </c>
      <c r="AA109" s="87">
        <f t="shared" si="185"/>
        <v>0</v>
      </c>
      <c r="AB109" s="87">
        <f t="shared" si="185"/>
        <v>0</v>
      </c>
      <c r="AC109" s="87">
        <f t="shared" si="185"/>
        <v>0</v>
      </c>
      <c r="AD109" s="87">
        <f t="shared" si="185"/>
        <v>0</v>
      </c>
      <c r="AE109" s="87">
        <f t="shared" si="185"/>
        <v>352000</v>
      </c>
      <c r="AF109" s="87">
        <f t="shared" si="185"/>
        <v>0</v>
      </c>
      <c r="AG109" s="89"/>
      <c r="AH109" s="89"/>
      <c r="AI109" s="89">
        <f t="shared" ref="AI109:AW109" si="186">SUM(AI110:AI110)</f>
        <v>0</v>
      </c>
      <c r="AJ109" s="89">
        <f t="shared" si="186"/>
        <v>0</v>
      </c>
      <c r="AK109" s="89">
        <f t="shared" si="186"/>
        <v>0</v>
      </c>
      <c r="AL109" s="89">
        <f t="shared" si="186"/>
        <v>0</v>
      </c>
      <c r="AM109" s="89">
        <f t="shared" si="186"/>
        <v>0</v>
      </c>
      <c r="AN109" s="89">
        <f t="shared" si="186"/>
        <v>0</v>
      </c>
      <c r="AO109" s="89">
        <f t="shared" si="186"/>
        <v>0</v>
      </c>
      <c r="AP109" s="89">
        <f t="shared" si="186"/>
        <v>0</v>
      </c>
      <c r="AQ109" s="89">
        <f t="shared" si="186"/>
        <v>0</v>
      </c>
      <c r="AR109" s="89">
        <f t="shared" si="186"/>
        <v>0</v>
      </c>
      <c r="AS109" s="89">
        <f t="shared" si="186"/>
        <v>0</v>
      </c>
      <c r="AT109" s="89">
        <f t="shared" si="186"/>
        <v>0</v>
      </c>
      <c r="AU109" s="89">
        <f t="shared" si="186"/>
        <v>0</v>
      </c>
      <c r="AV109" s="89">
        <f t="shared" si="186"/>
        <v>0</v>
      </c>
      <c r="AW109" s="89">
        <f t="shared" si="186"/>
        <v>0</v>
      </c>
      <c r="AX109" s="89"/>
      <c r="AY109" s="89">
        <f t="shared" ref="AY109:BM109" si="187">SUM(AY110:AY110)</f>
        <v>0</v>
      </c>
      <c r="AZ109" s="89">
        <f t="shared" si="187"/>
        <v>0</v>
      </c>
      <c r="BA109" s="89">
        <f t="shared" si="187"/>
        <v>0</v>
      </c>
      <c r="BB109" s="89">
        <f t="shared" si="187"/>
        <v>0</v>
      </c>
      <c r="BC109" s="89">
        <f t="shared" si="187"/>
        <v>6195.2</v>
      </c>
      <c r="BD109" s="89">
        <f t="shared" si="187"/>
        <v>0</v>
      </c>
      <c r="BE109" s="89">
        <f t="shared" si="187"/>
        <v>0</v>
      </c>
      <c r="BF109" s="89">
        <f t="shared" si="187"/>
        <v>0</v>
      </c>
      <c r="BG109" s="89">
        <f t="shared" si="187"/>
        <v>0</v>
      </c>
      <c r="BH109" s="89">
        <f t="shared" si="187"/>
        <v>0</v>
      </c>
      <c r="BI109" s="89">
        <f t="shared" si="187"/>
        <v>11204.74</v>
      </c>
      <c r="BJ109" s="89">
        <f t="shared" si="187"/>
        <v>0</v>
      </c>
      <c r="BK109" s="89">
        <f t="shared" si="187"/>
        <v>6195.2</v>
      </c>
      <c r="BL109" s="89">
        <f t="shared" si="187"/>
        <v>11204.74</v>
      </c>
      <c r="BM109" s="89">
        <f t="shared" si="187"/>
        <v>17399.939999999999</v>
      </c>
    </row>
    <row r="110" spans="1:65" ht="21" customHeight="1" x14ac:dyDescent="0.2">
      <c r="A110" s="11">
        <v>122</v>
      </c>
      <c r="B110" s="53">
        <v>68</v>
      </c>
      <c r="C110" s="54"/>
      <c r="D110" s="55">
        <v>1</v>
      </c>
      <c r="E110" s="60" t="s">
        <v>114</v>
      </c>
      <c r="F110" s="56" t="s">
        <v>115</v>
      </c>
      <c r="G110" s="102" t="s">
        <v>294</v>
      </c>
      <c r="H110" s="102"/>
      <c r="I110" s="102"/>
      <c r="J110" s="59" t="s">
        <v>243</v>
      </c>
      <c r="K110" s="59" t="s">
        <v>244</v>
      </c>
      <c r="L110" s="59">
        <v>209</v>
      </c>
      <c r="M110" s="60" t="s">
        <v>219</v>
      </c>
      <c r="N110" s="60" t="s">
        <v>114</v>
      </c>
      <c r="O110" s="56" t="s">
        <v>115</v>
      </c>
      <c r="P110" s="42">
        <v>5732745883</v>
      </c>
      <c r="Q110" s="90">
        <v>24644</v>
      </c>
      <c r="R110" s="90">
        <v>24615</v>
      </c>
      <c r="S110" s="91">
        <v>23174</v>
      </c>
      <c r="T110" s="62">
        <f>CEILING(V110,10)</f>
        <v>26560</v>
      </c>
      <c r="U110" s="63">
        <f>(Q110+R110+S110)/3</f>
        <v>24144.333333333332</v>
      </c>
      <c r="V110" s="63">
        <f>U110*1.1</f>
        <v>26558.766666666666</v>
      </c>
      <c r="W110" s="205">
        <v>32000</v>
      </c>
      <c r="X110" s="64">
        <f>ROUND(W110*11,2)</f>
        <v>352000</v>
      </c>
      <c r="Y110" s="249">
        <f>FLOOR(X110,1000)</f>
        <v>352000</v>
      </c>
      <c r="Z110" s="63"/>
      <c r="AA110" s="63"/>
      <c r="AB110" s="63"/>
      <c r="AC110" s="63"/>
      <c r="AD110" s="63"/>
      <c r="AE110" s="63">
        <f>Y110</f>
        <v>352000</v>
      </c>
      <c r="AF110" s="63"/>
      <c r="AG110" s="42" t="s">
        <v>24</v>
      </c>
      <c r="AH110" s="5">
        <v>8760</v>
      </c>
      <c r="AI110" s="63"/>
      <c r="AJ110" s="63"/>
      <c r="AK110" s="63"/>
      <c r="AL110" s="63"/>
      <c r="AM110" s="63"/>
      <c r="AN110" s="65">
        <f>ROUND(Ceny!$B$36*12,2)</f>
        <v>0</v>
      </c>
      <c r="AO110" s="63"/>
      <c r="AP110" s="63"/>
      <c r="AQ110" s="63"/>
      <c r="AR110" s="63"/>
      <c r="AS110" s="63"/>
      <c r="AT110" s="63"/>
      <c r="AU110" s="65">
        <f>ROUND($Y110*Ceny!$B$10/100,2)</f>
        <v>0</v>
      </c>
      <c r="AV110" s="63"/>
      <c r="AW110" s="65">
        <f>ROUND(SUM(AP110:AV110),2)</f>
        <v>0</v>
      </c>
      <c r="AX110" s="61" t="s">
        <v>187</v>
      </c>
      <c r="AY110" s="63"/>
      <c r="AZ110" s="63"/>
      <c r="BA110" s="63"/>
      <c r="BB110" s="63"/>
      <c r="BC110" s="65">
        <f>ROUND((Ceny!$B$44*AE110)/100,2)</f>
        <v>6195.2</v>
      </c>
      <c r="BD110" s="63"/>
      <c r="BE110" s="63"/>
      <c r="BF110" s="63"/>
      <c r="BG110" s="63"/>
      <c r="BH110" s="63"/>
      <c r="BI110" s="65">
        <f>ROUND((Ceny!$D$44*L110*AH110/100),2)</f>
        <v>11204.74</v>
      </c>
      <c r="BJ110" s="63"/>
      <c r="BK110" s="65">
        <f>ROUND(SUM(AY110:BD110),2)</f>
        <v>6195.2</v>
      </c>
      <c r="BL110" s="204">
        <f>ROUND(SUM(BE110:BJ110),2)</f>
        <v>11204.74</v>
      </c>
      <c r="BM110" s="67">
        <f>ROUND(SUM(AI110:AO110)+AW110+BK110+BL110,2)</f>
        <v>17399.939999999999</v>
      </c>
    </row>
    <row r="111" spans="1:65" ht="21" customHeight="1" x14ac:dyDescent="0.2">
      <c r="A111" s="11">
        <v>123</v>
      </c>
      <c r="B111" s="78"/>
      <c r="C111" s="79">
        <v>47</v>
      </c>
      <c r="D111" s="80"/>
      <c r="E111" s="81" t="s">
        <v>116</v>
      </c>
      <c r="F111" s="81"/>
      <c r="G111" s="82"/>
      <c r="H111" s="83" t="s">
        <v>506</v>
      </c>
      <c r="I111" s="83" t="s">
        <v>402</v>
      </c>
      <c r="J111" s="84"/>
      <c r="K111" s="84"/>
      <c r="L111" s="85"/>
      <c r="M111" s="86"/>
      <c r="N111" s="86"/>
      <c r="O111" s="86"/>
      <c r="P111" s="86"/>
      <c r="Q111" s="87">
        <f t="shared" ref="Q111:AF111" si="188">SUM(Q112:Q112)</f>
        <v>57124</v>
      </c>
      <c r="R111" s="87">
        <f t="shared" si="188"/>
        <v>52739</v>
      </c>
      <c r="S111" s="87">
        <f t="shared" si="188"/>
        <v>52755</v>
      </c>
      <c r="T111" s="87">
        <f t="shared" si="188"/>
        <v>59630</v>
      </c>
      <c r="U111" s="87">
        <f t="shared" si="188"/>
        <v>54206</v>
      </c>
      <c r="V111" s="87">
        <f t="shared" si="188"/>
        <v>59626.600000000006</v>
      </c>
      <c r="W111" s="87">
        <f t="shared" si="188"/>
        <v>68000</v>
      </c>
      <c r="X111" s="88">
        <f t="shared" si="188"/>
        <v>748000</v>
      </c>
      <c r="Y111" s="87">
        <f t="shared" si="188"/>
        <v>748000</v>
      </c>
      <c r="Z111" s="87">
        <f t="shared" si="188"/>
        <v>0</v>
      </c>
      <c r="AA111" s="87">
        <f t="shared" si="188"/>
        <v>0</v>
      </c>
      <c r="AB111" s="87">
        <f t="shared" si="188"/>
        <v>0</v>
      </c>
      <c r="AC111" s="87">
        <f t="shared" si="188"/>
        <v>0</v>
      </c>
      <c r="AD111" s="87">
        <f t="shared" si="188"/>
        <v>0</v>
      </c>
      <c r="AE111" s="87">
        <f t="shared" si="188"/>
        <v>748000</v>
      </c>
      <c r="AF111" s="87">
        <f t="shared" si="188"/>
        <v>0</v>
      </c>
      <c r="AG111" s="89"/>
      <c r="AH111" s="89"/>
      <c r="AI111" s="89">
        <f t="shared" ref="AI111:AW111" si="189">SUM(AI112:AI112)</f>
        <v>0</v>
      </c>
      <c r="AJ111" s="89">
        <f t="shared" si="189"/>
        <v>0</v>
      </c>
      <c r="AK111" s="89">
        <f t="shared" si="189"/>
        <v>0</v>
      </c>
      <c r="AL111" s="89">
        <f t="shared" si="189"/>
        <v>0</v>
      </c>
      <c r="AM111" s="89">
        <f t="shared" si="189"/>
        <v>0</v>
      </c>
      <c r="AN111" s="89">
        <f t="shared" si="189"/>
        <v>0</v>
      </c>
      <c r="AO111" s="89">
        <f t="shared" si="189"/>
        <v>0</v>
      </c>
      <c r="AP111" s="89">
        <f t="shared" si="189"/>
        <v>0</v>
      </c>
      <c r="AQ111" s="89">
        <f t="shared" si="189"/>
        <v>0</v>
      </c>
      <c r="AR111" s="89">
        <f t="shared" si="189"/>
        <v>0</v>
      </c>
      <c r="AS111" s="89">
        <f t="shared" si="189"/>
        <v>0</v>
      </c>
      <c r="AT111" s="89">
        <f t="shared" si="189"/>
        <v>0</v>
      </c>
      <c r="AU111" s="89">
        <f t="shared" si="189"/>
        <v>0</v>
      </c>
      <c r="AV111" s="89">
        <f t="shared" si="189"/>
        <v>0</v>
      </c>
      <c r="AW111" s="89">
        <f t="shared" si="189"/>
        <v>0</v>
      </c>
      <c r="AX111" s="89"/>
      <c r="AY111" s="89">
        <f t="shared" ref="AY111:BM111" si="190">SUM(AY112:AY112)</f>
        <v>0</v>
      </c>
      <c r="AZ111" s="89">
        <f t="shared" si="190"/>
        <v>0</v>
      </c>
      <c r="BA111" s="89">
        <f t="shared" si="190"/>
        <v>0</v>
      </c>
      <c r="BB111" s="89">
        <f t="shared" si="190"/>
        <v>0</v>
      </c>
      <c r="BC111" s="89">
        <f t="shared" si="190"/>
        <v>13164.8</v>
      </c>
      <c r="BD111" s="89">
        <f t="shared" si="190"/>
        <v>0</v>
      </c>
      <c r="BE111" s="89">
        <f t="shared" si="190"/>
        <v>0</v>
      </c>
      <c r="BF111" s="89">
        <f t="shared" si="190"/>
        <v>0</v>
      </c>
      <c r="BG111" s="89">
        <f t="shared" si="190"/>
        <v>0</v>
      </c>
      <c r="BH111" s="89">
        <f t="shared" si="190"/>
        <v>0</v>
      </c>
      <c r="BI111" s="89">
        <f t="shared" si="190"/>
        <v>12920.3</v>
      </c>
      <c r="BJ111" s="89">
        <f t="shared" si="190"/>
        <v>0</v>
      </c>
      <c r="BK111" s="89">
        <f t="shared" si="190"/>
        <v>13164.8</v>
      </c>
      <c r="BL111" s="89">
        <f t="shared" si="190"/>
        <v>12920.3</v>
      </c>
      <c r="BM111" s="89">
        <f t="shared" si="190"/>
        <v>26085.1</v>
      </c>
    </row>
    <row r="112" spans="1:65" s="23" customFormat="1" ht="21" customHeight="1" x14ac:dyDescent="0.2">
      <c r="A112" s="11">
        <v>124</v>
      </c>
      <c r="B112" s="53">
        <v>69</v>
      </c>
      <c r="C112" s="54"/>
      <c r="D112" s="55">
        <v>1</v>
      </c>
      <c r="E112" s="60" t="s">
        <v>116</v>
      </c>
      <c r="F112" s="56" t="s">
        <v>437</v>
      </c>
      <c r="G112" s="102" t="s">
        <v>295</v>
      </c>
      <c r="H112" s="102"/>
      <c r="I112" s="102"/>
      <c r="J112" s="59" t="s">
        <v>243</v>
      </c>
      <c r="K112" s="59" t="s">
        <v>244</v>
      </c>
      <c r="L112" s="59">
        <v>241</v>
      </c>
      <c r="M112" s="60" t="s">
        <v>219</v>
      </c>
      <c r="N112" s="60" t="s">
        <v>116</v>
      </c>
      <c r="O112" s="56" t="s">
        <v>437</v>
      </c>
      <c r="P112" s="95" t="s">
        <v>23</v>
      </c>
      <c r="Q112" s="90">
        <v>57124</v>
      </c>
      <c r="R112" s="90">
        <v>52739</v>
      </c>
      <c r="S112" s="91">
        <v>52755</v>
      </c>
      <c r="T112" s="62">
        <f>CEILING(V112,10)</f>
        <v>59630</v>
      </c>
      <c r="U112" s="63">
        <f>(Q112+R112+S112)/3</f>
        <v>54206</v>
      </c>
      <c r="V112" s="63">
        <f>U112*1.1</f>
        <v>59626.600000000006</v>
      </c>
      <c r="W112" s="205">
        <v>68000</v>
      </c>
      <c r="X112" s="64">
        <f>ROUND(W112*11,2)</f>
        <v>748000</v>
      </c>
      <c r="Y112" s="249">
        <f>CEILING(X112,1000)</f>
        <v>748000</v>
      </c>
      <c r="Z112" s="63"/>
      <c r="AA112" s="63"/>
      <c r="AB112" s="63"/>
      <c r="AC112" s="63"/>
      <c r="AD112" s="63"/>
      <c r="AE112" s="63">
        <f>Y112</f>
        <v>748000</v>
      </c>
      <c r="AF112" s="63"/>
      <c r="AG112" s="42" t="s">
        <v>24</v>
      </c>
      <c r="AH112" s="5">
        <v>8760</v>
      </c>
      <c r="AI112" s="63"/>
      <c r="AJ112" s="63"/>
      <c r="AK112" s="63"/>
      <c r="AL112" s="63"/>
      <c r="AM112" s="63"/>
      <c r="AN112" s="65">
        <f>ROUND(Ceny!$B$36*12,2)</f>
        <v>0</v>
      </c>
      <c r="AO112" s="63"/>
      <c r="AP112" s="63"/>
      <c r="AQ112" s="63"/>
      <c r="AR112" s="63"/>
      <c r="AS112" s="63"/>
      <c r="AT112" s="63"/>
      <c r="AU112" s="65">
        <f>ROUND($Y112*Ceny!$B$10/100,2)</f>
        <v>0</v>
      </c>
      <c r="AV112" s="63"/>
      <c r="AW112" s="65">
        <f>ROUND(SUM(AP112:AV112),2)</f>
        <v>0</v>
      </c>
      <c r="AX112" s="61" t="s">
        <v>187</v>
      </c>
      <c r="AY112" s="63"/>
      <c r="AZ112" s="63"/>
      <c r="BA112" s="63"/>
      <c r="BB112" s="63"/>
      <c r="BC112" s="65">
        <f>ROUND((Ceny!$B$44*AE112)/100,2)</f>
        <v>13164.8</v>
      </c>
      <c r="BD112" s="63"/>
      <c r="BE112" s="63"/>
      <c r="BF112" s="63"/>
      <c r="BG112" s="63"/>
      <c r="BH112" s="63"/>
      <c r="BI112" s="65">
        <f>ROUND((Ceny!$D$44*L112*AH112/100),2)</f>
        <v>12920.3</v>
      </c>
      <c r="BJ112" s="63"/>
      <c r="BK112" s="65">
        <f>ROUND(SUM(AY112:BD112),2)</f>
        <v>13164.8</v>
      </c>
      <c r="BL112" s="65">
        <f>ROUND(SUM(BE112:BJ112),2)</f>
        <v>12920.3</v>
      </c>
      <c r="BM112" s="67">
        <f>ROUND(SUM(AI112:AO112)+AW112+BK112+BL112,2)</f>
        <v>26085.1</v>
      </c>
    </row>
    <row r="113" spans="1:65" s="23" customFormat="1" ht="21" customHeight="1" x14ac:dyDescent="0.2">
      <c r="A113" s="11">
        <v>125</v>
      </c>
      <c r="B113" s="78"/>
      <c r="C113" s="79">
        <v>48</v>
      </c>
      <c r="D113" s="80"/>
      <c r="E113" s="81" t="s">
        <v>117</v>
      </c>
      <c r="F113" s="81"/>
      <c r="G113" s="82"/>
      <c r="H113" s="83" t="s">
        <v>507</v>
      </c>
      <c r="I113" s="83" t="s">
        <v>402</v>
      </c>
      <c r="J113" s="84"/>
      <c r="K113" s="84"/>
      <c r="L113" s="85"/>
      <c r="M113" s="86"/>
      <c r="N113" s="86"/>
      <c r="O113" s="86"/>
      <c r="P113" s="86"/>
      <c r="Q113" s="87">
        <f t="shared" ref="Q113:AF113" si="191">SUM(Q114:Q114)</f>
        <v>6577</v>
      </c>
      <c r="R113" s="87">
        <f t="shared" si="191"/>
        <v>6509</v>
      </c>
      <c r="S113" s="87">
        <f t="shared" si="191"/>
        <v>6914</v>
      </c>
      <c r="T113" s="87">
        <f t="shared" si="191"/>
        <v>7340</v>
      </c>
      <c r="U113" s="87">
        <f t="shared" si="191"/>
        <v>6666.666666666667</v>
      </c>
      <c r="V113" s="87">
        <f t="shared" si="191"/>
        <v>7333.3333333333339</v>
      </c>
      <c r="W113" s="87">
        <f t="shared" si="191"/>
        <v>7500</v>
      </c>
      <c r="X113" s="88">
        <f t="shared" si="191"/>
        <v>82500</v>
      </c>
      <c r="Y113" s="87">
        <f t="shared" si="191"/>
        <v>83000</v>
      </c>
      <c r="Z113" s="87">
        <f t="shared" si="191"/>
        <v>0</v>
      </c>
      <c r="AA113" s="87">
        <f t="shared" si="191"/>
        <v>0</v>
      </c>
      <c r="AB113" s="87">
        <f t="shared" si="191"/>
        <v>0</v>
      </c>
      <c r="AC113" s="87">
        <f t="shared" si="191"/>
        <v>83000</v>
      </c>
      <c r="AD113" s="87">
        <f t="shared" si="191"/>
        <v>0</v>
      </c>
      <c r="AE113" s="87">
        <f t="shared" si="191"/>
        <v>0</v>
      </c>
      <c r="AF113" s="87">
        <f t="shared" si="191"/>
        <v>0</v>
      </c>
      <c r="AG113" s="89"/>
      <c r="AH113" s="89"/>
      <c r="AI113" s="89">
        <f t="shared" ref="AI113:AW113" si="192">SUM(AI114:AI114)</f>
        <v>0</v>
      </c>
      <c r="AJ113" s="89">
        <f t="shared" si="192"/>
        <v>0</v>
      </c>
      <c r="AK113" s="89">
        <f t="shared" si="192"/>
        <v>0</v>
      </c>
      <c r="AL113" s="89">
        <f t="shared" si="192"/>
        <v>0</v>
      </c>
      <c r="AM113" s="89">
        <f t="shared" si="192"/>
        <v>0</v>
      </c>
      <c r="AN113" s="89">
        <f t="shared" si="192"/>
        <v>0</v>
      </c>
      <c r="AO113" s="89">
        <f t="shared" si="192"/>
        <v>0</v>
      </c>
      <c r="AP113" s="89">
        <f t="shared" si="192"/>
        <v>0</v>
      </c>
      <c r="AQ113" s="89">
        <f t="shared" si="192"/>
        <v>0</v>
      </c>
      <c r="AR113" s="89">
        <f t="shared" si="192"/>
        <v>0</v>
      </c>
      <c r="AS113" s="89">
        <f t="shared" si="192"/>
        <v>0</v>
      </c>
      <c r="AT113" s="89">
        <f t="shared" si="192"/>
        <v>0</v>
      </c>
      <c r="AU113" s="89">
        <f t="shared" si="192"/>
        <v>0</v>
      </c>
      <c r="AV113" s="89">
        <f t="shared" si="192"/>
        <v>0</v>
      </c>
      <c r="AW113" s="89">
        <f t="shared" si="192"/>
        <v>0</v>
      </c>
      <c r="AX113" s="89"/>
      <c r="AY113" s="89">
        <f t="shared" ref="AY113:BM113" si="193">SUM(AY114:AY114)</f>
        <v>0</v>
      </c>
      <c r="AZ113" s="89">
        <f t="shared" si="193"/>
        <v>0</v>
      </c>
      <c r="BA113" s="89">
        <f t="shared" si="193"/>
        <v>3286.8</v>
      </c>
      <c r="BB113" s="89">
        <f t="shared" si="193"/>
        <v>0</v>
      </c>
      <c r="BC113" s="89">
        <f t="shared" si="193"/>
        <v>0</v>
      </c>
      <c r="BD113" s="89">
        <f t="shared" si="193"/>
        <v>0</v>
      </c>
      <c r="BE113" s="89">
        <f t="shared" si="193"/>
        <v>0</v>
      </c>
      <c r="BF113" s="89">
        <f t="shared" si="193"/>
        <v>0</v>
      </c>
      <c r="BG113" s="89">
        <f t="shared" si="193"/>
        <v>281.04000000000002</v>
      </c>
      <c r="BH113" s="89">
        <f t="shared" si="193"/>
        <v>0</v>
      </c>
      <c r="BI113" s="89">
        <f t="shared" si="193"/>
        <v>0</v>
      </c>
      <c r="BJ113" s="89">
        <f t="shared" si="193"/>
        <v>0</v>
      </c>
      <c r="BK113" s="89">
        <f t="shared" si="193"/>
        <v>3286.8</v>
      </c>
      <c r="BL113" s="89">
        <f t="shared" si="193"/>
        <v>281.04000000000002</v>
      </c>
      <c r="BM113" s="89">
        <f t="shared" si="193"/>
        <v>3567.84</v>
      </c>
    </row>
    <row r="114" spans="1:65" ht="21" customHeight="1" x14ac:dyDescent="0.2">
      <c r="A114" s="11">
        <v>126</v>
      </c>
      <c r="B114" s="53">
        <v>70</v>
      </c>
      <c r="C114" s="54"/>
      <c r="D114" s="55">
        <v>1</v>
      </c>
      <c r="E114" s="60" t="s">
        <v>117</v>
      </c>
      <c r="F114" s="56" t="s">
        <v>118</v>
      </c>
      <c r="G114" s="57" t="s">
        <v>352</v>
      </c>
      <c r="H114" s="57"/>
      <c r="I114" s="57"/>
      <c r="J114" s="59" t="s">
        <v>22</v>
      </c>
      <c r="K114" s="59" t="s">
        <v>241</v>
      </c>
      <c r="L114" s="59"/>
      <c r="M114" s="60" t="s">
        <v>219</v>
      </c>
      <c r="N114" s="60" t="s">
        <v>117</v>
      </c>
      <c r="O114" s="56" t="s">
        <v>118</v>
      </c>
      <c r="P114" s="42">
        <v>5732745883</v>
      </c>
      <c r="Q114" s="90">
        <v>6577</v>
      </c>
      <c r="R114" s="90">
        <v>6509</v>
      </c>
      <c r="S114" s="91">
        <v>6914</v>
      </c>
      <c r="T114" s="62">
        <f>CEILING(V114,10)</f>
        <v>7340</v>
      </c>
      <c r="U114" s="63">
        <f>(Q114+R114+S114)/3</f>
        <v>6666.666666666667</v>
      </c>
      <c r="V114" s="63">
        <f>U114*1.1</f>
        <v>7333.3333333333339</v>
      </c>
      <c r="W114" s="205">
        <v>7500</v>
      </c>
      <c r="X114" s="64">
        <f>ROUND(W114*11,2)</f>
        <v>82500</v>
      </c>
      <c r="Y114" s="249">
        <f>CEILING(X114,1000)</f>
        <v>83000</v>
      </c>
      <c r="Z114" s="63"/>
      <c r="AA114" s="63"/>
      <c r="AB114" s="63"/>
      <c r="AC114" s="63">
        <f>$Y114</f>
        <v>83000</v>
      </c>
      <c r="AD114" s="63"/>
      <c r="AE114" s="63"/>
      <c r="AF114" s="63"/>
      <c r="AG114" s="42" t="s">
        <v>24</v>
      </c>
      <c r="AH114" s="5" t="s">
        <v>186</v>
      </c>
      <c r="AI114" s="63"/>
      <c r="AJ114" s="63"/>
      <c r="AK114" s="63"/>
      <c r="AL114" s="65">
        <f>ROUND(Ceny!$B$34*12,2)</f>
        <v>0</v>
      </c>
      <c r="AM114" s="63"/>
      <c r="AN114" s="63"/>
      <c r="AO114" s="63"/>
      <c r="AP114" s="63"/>
      <c r="AQ114" s="63"/>
      <c r="AR114" s="63"/>
      <c r="AS114" s="65">
        <f>ROUND($Y114*Ceny!$B$8/100,2)</f>
        <v>0</v>
      </c>
      <c r="AT114" s="63"/>
      <c r="AU114" s="63"/>
      <c r="AV114" s="63"/>
      <c r="AW114" s="65">
        <f>ROUND(SUM(AP114:AV114),2)</f>
        <v>0</v>
      </c>
      <c r="AX114" s="61" t="s">
        <v>187</v>
      </c>
      <c r="AY114" s="63"/>
      <c r="AZ114" s="63"/>
      <c r="BA114" s="66">
        <f>ROUND(Ceny!$B$42*AC114/100,2)</f>
        <v>3286.8</v>
      </c>
      <c r="BB114" s="63"/>
      <c r="BC114" s="63"/>
      <c r="BD114" s="63"/>
      <c r="BE114" s="63"/>
      <c r="BF114" s="63"/>
      <c r="BG114" s="66">
        <f>ROUND(Ceny!$C$42*12,2)</f>
        <v>281.04000000000002</v>
      </c>
      <c r="BH114" s="63"/>
      <c r="BI114" s="63"/>
      <c r="BJ114" s="63"/>
      <c r="BK114" s="65">
        <f>ROUND(SUM(AY114:BD114),2)</f>
        <v>3286.8</v>
      </c>
      <c r="BL114" s="65">
        <f>ROUND(SUM(BE114:BJ114),2)</f>
        <v>281.04000000000002</v>
      </c>
      <c r="BM114" s="67">
        <f>ROUND(SUM(AI114:AO114)+AW114+BK114+BL114,2)</f>
        <v>3567.84</v>
      </c>
    </row>
    <row r="115" spans="1:65" s="23" customFormat="1" ht="21" customHeight="1" x14ac:dyDescent="0.2">
      <c r="A115" s="11">
        <v>127</v>
      </c>
      <c r="B115" s="78"/>
      <c r="C115" s="79">
        <v>49</v>
      </c>
      <c r="D115" s="80"/>
      <c r="E115" s="81" t="s">
        <v>460</v>
      </c>
      <c r="F115" s="81"/>
      <c r="G115" s="82"/>
      <c r="H115" s="83" t="s">
        <v>508</v>
      </c>
      <c r="I115" s="83" t="s">
        <v>402</v>
      </c>
      <c r="J115" s="84"/>
      <c r="K115" s="84"/>
      <c r="L115" s="85"/>
      <c r="M115" s="86"/>
      <c r="N115" s="86"/>
      <c r="O115" s="86"/>
      <c r="P115" s="86"/>
      <c r="Q115" s="87">
        <f t="shared" ref="Q115:AF115" si="194">SUM(Q116:Q116)</f>
        <v>38551</v>
      </c>
      <c r="R115" s="87">
        <f t="shared" si="194"/>
        <v>36452</v>
      </c>
      <c r="S115" s="87">
        <f t="shared" si="194"/>
        <v>33732</v>
      </c>
      <c r="T115" s="87">
        <f t="shared" si="194"/>
        <v>39870</v>
      </c>
      <c r="U115" s="87">
        <f t="shared" si="194"/>
        <v>36245</v>
      </c>
      <c r="V115" s="87">
        <f t="shared" si="194"/>
        <v>39869.5</v>
      </c>
      <c r="W115" s="87">
        <f t="shared" si="194"/>
        <v>40000</v>
      </c>
      <c r="X115" s="88">
        <f t="shared" si="194"/>
        <v>440000</v>
      </c>
      <c r="Y115" s="87">
        <f t="shared" si="194"/>
        <v>440000</v>
      </c>
      <c r="Z115" s="87">
        <f t="shared" si="194"/>
        <v>0</v>
      </c>
      <c r="AA115" s="87">
        <f t="shared" si="194"/>
        <v>0</v>
      </c>
      <c r="AB115" s="87">
        <f t="shared" si="194"/>
        <v>0</v>
      </c>
      <c r="AC115" s="87">
        <f t="shared" si="194"/>
        <v>0</v>
      </c>
      <c r="AD115" s="87">
        <f t="shared" si="194"/>
        <v>0</v>
      </c>
      <c r="AE115" s="87">
        <f t="shared" si="194"/>
        <v>440000</v>
      </c>
      <c r="AF115" s="87">
        <f t="shared" si="194"/>
        <v>0</v>
      </c>
      <c r="AG115" s="89"/>
      <c r="AH115" s="89"/>
      <c r="AI115" s="89">
        <f t="shared" ref="AI115:AW115" si="195">SUM(AI116:AI116)</f>
        <v>0</v>
      </c>
      <c r="AJ115" s="89">
        <f t="shared" si="195"/>
        <v>0</v>
      </c>
      <c r="AK115" s="89">
        <f t="shared" si="195"/>
        <v>0</v>
      </c>
      <c r="AL115" s="89">
        <f t="shared" si="195"/>
        <v>0</v>
      </c>
      <c r="AM115" s="89">
        <f t="shared" si="195"/>
        <v>0</v>
      </c>
      <c r="AN115" s="89">
        <f t="shared" si="195"/>
        <v>0</v>
      </c>
      <c r="AO115" s="89">
        <f t="shared" si="195"/>
        <v>0</v>
      </c>
      <c r="AP115" s="89">
        <f t="shared" si="195"/>
        <v>0</v>
      </c>
      <c r="AQ115" s="89">
        <f t="shared" si="195"/>
        <v>0</v>
      </c>
      <c r="AR115" s="89">
        <f t="shared" si="195"/>
        <v>0</v>
      </c>
      <c r="AS115" s="89">
        <f t="shared" si="195"/>
        <v>0</v>
      </c>
      <c r="AT115" s="89">
        <f t="shared" si="195"/>
        <v>0</v>
      </c>
      <c r="AU115" s="89">
        <f t="shared" si="195"/>
        <v>0</v>
      </c>
      <c r="AV115" s="89">
        <f t="shared" si="195"/>
        <v>0</v>
      </c>
      <c r="AW115" s="89">
        <f t="shared" si="195"/>
        <v>0</v>
      </c>
      <c r="AX115" s="89"/>
      <c r="AY115" s="89">
        <f t="shared" ref="AY115:BM115" si="196">SUM(AY116:AY116)</f>
        <v>0</v>
      </c>
      <c r="AZ115" s="89">
        <f t="shared" si="196"/>
        <v>0</v>
      </c>
      <c r="BA115" s="89">
        <f t="shared" si="196"/>
        <v>0</v>
      </c>
      <c r="BB115" s="89">
        <f t="shared" si="196"/>
        <v>0</v>
      </c>
      <c r="BC115" s="89">
        <f t="shared" si="196"/>
        <v>7744</v>
      </c>
      <c r="BD115" s="89">
        <f t="shared" si="196"/>
        <v>0</v>
      </c>
      <c r="BE115" s="89">
        <f t="shared" si="196"/>
        <v>0</v>
      </c>
      <c r="BF115" s="89">
        <f t="shared" si="196"/>
        <v>0</v>
      </c>
      <c r="BG115" s="89">
        <f t="shared" si="196"/>
        <v>0</v>
      </c>
      <c r="BH115" s="89">
        <f t="shared" si="196"/>
        <v>0</v>
      </c>
      <c r="BI115" s="89">
        <f t="shared" si="196"/>
        <v>14689.47</v>
      </c>
      <c r="BJ115" s="89">
        <f t="shared" si="196"/>
        <v>0</v>
      </c>
      <c r="BK115" s="89">
        <f t="shared" si="196"/>
        <v>7744</v>
      </c>
      <c r="BL115" s="89">
        <f t="shared" si="196"/>
        <v>14689.47</v>
      </c>
      <c r="BM115" s="89">
        <f t="shared" si="196"/>
        <v>22433.47</v>
      </c>
    </row>
    <row r="116" spans="1:65" s="96" customFormat="1" ht="21" customHeight="1" x14ac:dyDescent="0.2">
      <c r="A116" s="11">
        <v>128</v>
      </c>
      <c r="B116" s="53">
        <v>71</v>
      </c>
      <c r="C116" s="54"/>
      <c r="D116" s="55">
        <v>1</v>
      </c>
      <c r="E116" s="41" t="s">
        <v>460</v>
      </c>
      <c r="F116" s="56" t="s">
        <v>158</v>
      </c>
      <c r="G116" s="102" t="s">
        <v>308</v>
      </c>
      <c r="H116" s="102"/>
      <c r="I116" s="102"/>
      <c r="J116" s="59" t="s">
        <v>243</v>
      </c>
      <c r="K116" s="59" t="s">
        <v>244</v>
      </c>
      <c r="L116" s="59">
        <v>274</v>
      </c>
      <c r="M116" s="60" t="s">
        <v>219</v>
      </c>
      <c r="N116" s="213" t="s">
        <v>460</v>
      </c>
      <c r="O116" s="56" t="s">
        <v>158</v>
      </c>
      <c r="P116" s="95" t="s">
        <v>23</v>
      </c>
      <c r="Q116" s="90">
        <v>38551</v>
      </c>
      <c r="R116" s="90">
        <v>36452</v>
      </c>
      <c r="S116" s="91">
        <v>33732</v>
      </c>
      <c r="T116" s="62">
        <f>CEILING(V116,10)</f>
        <v>39870</v>
      </c>
      <c r="U116" s="63">
        <f>(Q116+R116+S116)/3</f>
        <v>36245</v>
      </c>
      <c r="V116" s="63">
        <f>U116*1.1</f>
        <v>39869.5</v>
      </c>
      <c r="W116" s="205">
        <v>40000</v>
      </c>
      <c r="X116" s="64">
        <f>ROUND(W116*11,2)</f>
        <v>440000</v>
      </c>
      <c r="Y116" s="249">
        <f>CEILING(X116,1000)</f>
        <v>440000</v>
      </c>
      <c r="Z116" s="63"/>
      <c r="AA116" s="63"/>
      <c r="AB116" s="63"/>
      <c r="AC116" s="63"/>
      <c r="AD116" s="63"/>
      <c r="AE116" s="63">
        <f>Y116</f>
        <v>440000</v>
      </c>
      <c r="AF116" s="63"/>
      <c r="AG116" s="42" t="s">
        <v>24</v>
      </c>
      <c r="AH116" s="5">
        <v>8760</v>
      </c>
      <c r="AI116" s="63"/>
      <c r="AJ116" s="63"/>
      <c r="AK116" s="63"/>
      <c r="AL116" s="63"/>
      <c r="AM116" s="63"/>
      <c r="AN116" s="65">
        <f>ROUND(Ceny!$B$36*12,2)</f>
        <v>0</v>
      </c>
      <c r="AO116" s="63"/>
      <c r="AP116" s="63"/>
      <c r="AQ116" s="63"/>
      <c r="AR116" s="63"/>
      <c r="AS116" s="63"/>
      <c r="AT116" s="63"/>
      <c r="AU116" s="65">
        <f>ROUND($Y116*Ceny!$B$10/100,2)</f>
        <v>0</v>
      </c>
      <c r="AV116" s="63"/>
      <c r="AW116" s="65">
        <f>ROUND(SUM(AP116:AV116),2)</f>
        <v>0</v>
      </c>
      <c r="AX116" s="61" t="s">
        <v>187</v>
      </c>
      <c r="AY116" s="63"/>
      <c r="AZ116" s="63"/>
      <c r="BA116" s="63"/>
      <c r="BB116" s="63"/>
      <c r="BC116" s="65">
        <f>ROUND((Ceny!$B$44*AE116)/100,2)</f>
        <v>7744</v>
      </c>
      <c r="BD116" s="63"/>
      <c r="BE116" s="63"/>
      <c r="BF116" s="63"/>
      <c r="BG116" s="63"/>
      <c r="BH116" s="63"/>
      <c r="BI116" s="65">
        <f>ROUND((Ceny!$D$44*L116*AH116/100),2)</f>
        <v>14689.47</v>
      </c>
      <c r="BJ116" s="63"/>
      <c r="BK116" s="65">
        <f>ROUND(SUM(AY116:BD116),2)</f>
        <v>7744</v>
      </c>
      <c r="BL116" s="65">
        <f>ROUND(SUM(BE116:BJ116),2)</f>
        <v>14689.47</v>
      </c>
      <c r="BM116" s="67">
        <f>ROUND(SUM(AI116:AO116)+AW116+BK116+BL116,2)</f>
        <v>22433.47</v>
      </c>
    </row>
    <row r="117" spans="1:65" s="96" customFormat="1" ht="21" customHeight="1" x14ac:dyDescent="0.2">
      <c r="A117" s="11">
        <v>129</v>
      </c>
      <c r="B117" s="78"/>
      <c r="C117" s="79">
        <v>50</v>
      </c>
      <c r="D117" s="80"/>
      <c r="E117" s="81" t="s">
        <v>119</v>
      </c>
      <c r="F117" s="81"/>
      <c r="G117" s="81"/>
      <c r="H117" s="83" t="s">
        <v>509</v>
      </c>
      <c r="I117" s="83" t="s">
        <v>402</v>
      </c>
      <c r="J117" s="81"/>
      <c r="K117" s="81"/>
      <c r="L117" s="81"/>
      <c r="M117" s="86"/>
      <c r="N117" s="86"/>
      <c r="O117" s="86"/>
      <c r="P117" s="86"/>
      <c r="Q117" s="87">
        <f t="shared" ref="Q117:AF117" si="197">SUM(Q118:Q118)</f>
        <v>54781</v>
      </c>
      <c r="R117" s="87">
        <f t="shared" si="197"/>
        <v>52670</v>
      </c>
      <c r="S117" s="87">
        <f t="shared" si="197"/>
        <v>47134</v>
      </c>
      <c r="T117" s="87">
        <f t="shared" si="197"/>
        <v>56690</v>
      </c>
      <c r="U117" s="87">
        <f t="shared" si="197"/>
        <v>51528.333333333336</v>
      </c>
      <c r="V117" s="87">
        <f t="shared" si="197"/>
        <v>56681.166666666672</v>
      </c>
      <c r="W117" s="87">
        <f t="shared" si="197"/>
        <v>62000</v>
      </c>
      <c r="X117" s="88">
        <f t="shared" si="197"/>
        <v>682000</v>
      </c>
      <c r="Y117" s="87">
        <f t="shared" si="197"/>
        <v>682000</v>
      </c>
      <c r="Z117" s="87">
        <f t="shared" si="197"/>
        <v>0</v>
      </c>
      <c r="AA117" s="87">
        <f t="shared" si="197"/>
        <v>0</v>
      </c>
      <c r="AB117" s="87">
        <f t="shared" si="197"/>
        <v>0</v>
      </c>
      <c r="AC117" s="87">
        <f t="shared" si="197"/>
        <v>0</v>
      </c>
      <c r="AD117" s="87">
        <f t="shared" si="197"/>
        <v>0</v>
      </c>
      <c r="AE117" s="87">
        <f t="shared" si="197"/>
        <v>682000</v>
      </c>
      <c r="AF117" s="87">
        <f t="shared" si="197"/>
        <v>0</v>
      </c>
      <c r="AG117" s="89"/>
      <c r="AH117" s="89"/>
      <c r="AI117" s="89">
        <f t="shared" ref="AI117:AW117" si="198">SUM(AI118:AI118)</f>
        <v>0</v>
      </c>
      <c r="AJ117" s="89">
        <f t="shared" si="198"/>
        <v>0</v>
      </c>
      <c r="AK117" s="89">
        <f t="shared" si="198"/>
        <v>0</v>
      </c>
      <c r="AL117" s="89">
        <f t="shared" si="198"/>
        <v>0</v>
      </c>
      <c r="AM117" s="89">
        <f t="shared" si="198"/>
        <v>0</v>
      </c>
      <c r="AN117" s="89">
        <f t="shared" si="198"/>
        <v>0</v>
      </c>
      <c r="AO117" s="89">
        <f t="shared" si="198"/>
        <v>0</v>
      </c>
      <c r="AP117" s="89">
        <f t="shared" si="198"/>
        <v>0</v>
      </c>
      <c r="AQ117" s="89">
        <f t="shared" si="198"/>
        <v>0</v>
      </c>
      <c r="AR117" s="89">
        <f t="shared" si="198"/>
        <v>0</v>
      </c>
      <c r="AS117" s="89">
        <f t="shared" si="198"/>
        <v>0</v>
      </c>
      <c r="AT117" s="89">
        <f t="shared" si="198"/>
        <v>0</v>
      </c>
      <c r="AU117" s="89">
        <f t="shared" si="198"/>
        <v>0</v>
      </c>
      <c r="AV117" s="89">
        <f t="shared" si="198"/>
        <v>0</v>
      </c>
      <c r="AW117" s="89">
        <f t="shared" si="198"/>
        <v>0</v>
      </c>
      <c r="AX117" s="89"/>
      <c r="AY117" s="89">
        <f t="shared" ref="AY117:BM117" si="199">SUM(AY118:AY118)</f>
        <v>0</v>
      </c>
      <c r="AZ117" s="89">
        <f t="shared" si="199"/>
        <v>0</v>
      </c>
      <c r="BA117" s="89">
        <f t="shared" si="199"/>
        <v>0</v>
      </c>
      <c r="BB117" s="89">
        <f t="shared" si="199"/>
        <v>0</v>
      </c>
      <c r="BC117" s="89">
        <f t="shared" si="199"/>
        <v>12003.2</v>
      </c>
      <c r="BD117" s="89">
        <f t="shared" si="199"/>
        <v>0</v>
      </c>
      <c r="BE117" s="89">
        <f t="shared" si="199"/>
        <v>0</v>
      </c>
      <c r="BF117" s="89">
        <f t="shared" si="199"/>
        <v>0</v>
      </c>
      <c r="BG117" s="89">
        <f t="shared" si="199"/>
        <v>0</v>
      </c>
      <c r="BH117" s="89">
        <f t="shared" si="199"/>
        <v>0</v>
      </c>
      <c r="BI117" s="89">
        <f t="shared" si="199"/>
        <v>16512.25</v>
      </c>
      <c r="BJ117" s="89">
        <f t="shared" si="199"/>
        <v>0</v>
      </c>
      <c r="BK117" s="89">
        <f t="shared" si="199"/>
        <v>12003.2</v>
      </c>
      <c r="BL117" s="89">
        <f t="shared" si="199"/>
        <v>16512.25</v>
      </c>
      <c r="BM117" s="89">
        <f t="shared" si="199"/>
        <v>28515.45</v>
      </c>
    </row>
    <row r="118" spans="1:65" s="96" customFormat="1" ht="21" customHeight="1" x14ac:dyDescent="0.2">
      <c r="A118" s="11">
        <v>130</v>
      </c>
      <c r="B118" s="53">
        <v>72</v>
      </c>
      <c r="C118" s="54"/>
      <c r="D118" s="55">
        <v>1</v>
      </c>
      <c r="E118" s="60" t="s">
        <v>119</v>
      </c>
      <c r="F118" s="56" t="s">
        <v>120</v>
      </c>
      <c r="G118" s="102" t="s">
        <v>296</v>
      </c>
      <c r="H118" s="102"/>
      <c r="I118" s="102"/>
      <c r="J118" s="59" t="s">
        <v>243</v>
      </c>
      <c r="K118" s="59" t="s">
        <v>244</v>
      </c>
      <c r="L118" s="59">
        <v>308</v>
      </c>
      <c r="M118" s="60" t="s">
        <v>219</v>
      </c>
      <c r="N118" s="60" t="s">
        <v>119</v>
      </c>
      <c r="O118" s="56" t="s">
        <v>120</v>
      </c>
      <c r="P118" s="95" t="s">
        <v>23</v>
      </c>
      <c r="Q118" s="90">
        <v>54781</v>
      </c>
      <c r="R118" s="90">
        <v>52670</v>
      </c>
      <c r="S118" s="91">
        <v>47134</v>
      </c>
      <c r="T118" s="62">
        <f>CEILING(V118,10)</f>
        <v>56690</v>
      </c>
      <c r="U118" s="63">
        <f>(Q118+R118+S118)/3</f>
        <v>51528.333333333336</v>
      </c>
      <c r="V118" s="63">
        <f>U118*1.1</f>
        <v>56681.166666666672</v>
      </c>
      <c r="W118" s="205">
        <v>62000</v>
      </c>
      <c r="X118" s="64">
        <f>ROUND(W118*11,2)</f>
        <v>682000</v>
      </c>
      <c r="Y118" s="249">
        <f>CEILING(X118,1000)</f>
        <v>682000</v>
      </c>
      <c r="Z118" s="63"/>
      <c r="AA118" s="63"/>
      <c r="AB118" s="63"/>
      <c r="AC118" s="63"/>
      <c r="AD118" s="63"/>
      <c r="AE118" s="63">
        <f>Y118</f>
        <v>682000</v>
      </c>
      <c r="AF118" s="63"/>
      <c r="AG118" s="42" t="s">
        <v>24</v>
      </c>
      <c r="AH118" s="5">
        <v>8760</v>
      </c>
      <c r="AI118" s="63"/>
      <c r="AJ118" s="63"/>
      <c r="AK118" s="63"/>
      <c r="AL118" s="63"/>
      <c r="AM118" s="63"/>
      <c r="AN118" s="65">
        <f>ROUND(Ceny!$B$36*12,2)</f>
        <v>0</v>
      </c>
      <c r="AO118" s="63"/>
      <c r="AP118" s="63"/>
      <c r="AQ118" s="63"/>
      <c r="AR118" s="63"/>
      <c r="AS118" s="63"/>
      <c r="AT118" s="63"/>
      <c r="AU118" s="65">
        <f>ROUND($Y118*Ceny!$B$10/100,2)</f>
        <v>0</v>
      </c>
      <c r="AV118" s="63"/>
      <c r="AW118" s="65">
        <f>ROUND(SUM(AP118:AV118),2)</f>
        <v>0</v>
      </c>
      <c r="AX118" s="61" t="s">
        <v>187</v>
      </c>
      <c r="AY118" s="63"/>
      <c r="AZ118" s="63"/>
      <c r="BA118" s="63"/>
      <c r="BB118" s="63"/>
      <c r="BC118" s="65">
        <f>ROUND((Ceny!$B$44*AE118)/100,2)</f>
        <v>12003.2</v>
      </c>
      <c r="BD118" s="63"/>
      <c r="BE118" s="63"/>
      <c r="BF118" s="63"/>
      <c r="BG118" s="63"/>
      <c r="BH118" s="63"/>
      <c r="BI118" s="65">
        <f>ROUND((Ceny!$D$44*L118*AH118/100),2)</f>
        <v>16512.25</v>
      </c>
      <c r="BJ118" s="63"/>
      <c r="BK118" s="65">
        <f>ROUND(SUM(AY118:BD118),2)</f>
        <v>12003.2</v>
      </c>
      <c r="BL118" s="204">
        <f>ROUND(SUM(BE118:BJ118),2)</f>
        <v>16512.25</v>
      </c>
      <c r="BM118" s="67">
        <f>ROUND(SUM(AI118:AO118)+AW118+BK118+BL118,2)</f>
        <v>28515.45</v>
      </c>
    </row>
    <row r="119" spans="1:65" s="96" customFormat="1" ht="21" customHeight="1" x14ac:dyDescent="0.2">
      <c r="A119" s="11">
        <v>131</v>
      </c>
      <c r="B119" s="78"/>
      <c r="C119" s="79">
        <v>51</v>
      </c>
      <c r="D119" s="80"/>
      <c r="E119" s="81" t="s">
        <v>121</v>
      </c>
      <c r="F119" s="81"/>
      <c r="G119" s="82"/>
      <c r="H119" s="83" t="s">
        <v>510</v>
      </c>
      <c r="I119" s="83" t="s">
        <v>402</v>
      </c>
      <c r="J119" s="84"/>
      <c r="K119" s="84"/>
      <c r="L119" s="85"/>
      <c r="M119" s="86"/>
      <c r="N119" s="86"/>
      <c r="O119" s="86"/>
      <c r="P119" s="86"/>
      <c r="Q119" s="87">
        <f t="shared" ref="Q119:AF119" si="200">SUM(Q120:Q120)</f>
        <v>54781</v>
      </c>
      <c r="R119" s="87">
        <f t="shared" si="200"/>
        <v>52670</v>
      </c>
      <c r="S119" s="87">
        <f t="shared" si="200"/>
        <v>47134</v>
      </c>
      <c r="T119" s="87">
        <f t="shared" si="200"/>
        <v>56690</v>
      </c>
      <c r="U119" s="87">
        <f t="shared" si="200"/>
        <v>51528.333333333336</v>
      </c>
      <c r="V119" s="87">
        <f t="shared" si="200"/>
        <v>56681.166666666672</v>
      </c>
      <c r="W119" s="87">
        <f t="shared" si="200"/>
        <v>27000</v>
      </c>
      <c r="X119" s="88">
        <f t="shared" si="200"/>
        <v>297000</v>
      </c>
      <c r="Y119" s="87">
        <f t="shared" si="200"/>
        <v>297000</v>
      </c>
      <c r="Z119" s="87">
        <f t="shared" si="200"/>
        <v>0</v>
      </c>
      <c r="AA119" s="87">
        <f t="shared" si="200"/>
        <v>0</v>
      </c>
      <c r="AB119" s="87">
        <f t="shared" si="200"/>
        <v>0</v>
      </c>
      <c r="AC119" s="87">
        <f t="shared" si="200"/>
        <v>0</v>
      </c>
      <c r="AD119" s="87">
        <f t="shared" si="200"/>
        <v>0</v>
      </c>
      <c r="AE119" s="87">
        <f t="shared" si="200"/>
        <v>297000</v>
      </c>
      <c r="AF119" s="87">
        <f t="shared" si="200"/>
        <v>0</v>
      </c>
      <c r="AG119" s="89"/>
      <c r="AH119" s="89"/>
      <c r="AI119" s="89">
        <f t="shared" ref="AI119:AW119" si="201">SUM(AI120:AI120)</f>
        <v>0</v>
      </c>
      <c r="AJ119" s="89">
        <f t="shared" si="201"/>
        <v>0</v>
      </c>
      <c r="AK119" s="89">
        <f t="shared" si="201"/>
        <v>0</v>
      </c>
      <c r="AL119" s="89">
        <f t="shared" si="201"/>
        <v>0</v>
      </c>
      <c r="AM119" s="89">
        <f t="shared" si="201"/>
        <v>0</v>
      </c>
      <c r="AN119" s="89">
        <f t="shared" si="201"/>
        <v>0</v>
      </c>
      <c r="AO119" s="89">
        <f t="shared" si="201"/>
        <v>0</v>
      </c>
      <c r="AP119" s="89">
        <f t="shared" si="201"/>
        <v>0</v>
      </c>
      <c r="AQ119" s="89">
        <f t="shared" si="201"/>
        <v>0</v>
      </c>
      <c r="AR119" s="89">
        <f t="shared" si="201"/>
        <v>0</v>
      </c>
      <c r="AS119" s="89">
        <f t="shared" si="201"/>
        <v>0</v>
      </c>
      <c r="AT119" s="89">
        <f t="shared" si="201"/>
        <v>0</v>
      </c>
      <c r="AU119" s="89">
        <f t="shared" si="201"/>
        <v>0</v>
      </c>
      <c r="AV119" s="89">
        <f t="shared" si="201"/>
        <v>0</v>
      </c>
      <c r="AW119" s="89">
        <f t="shared" si="201"/>
        <v>0</v>
      </c>
      <c r="AX119" s="89"/>
      <c r="AY119" s="89">
        <f t="shared" ref="AY119:BM119" si="202">SUM(AY120:AY120)</f>
        <v>0</v>
      </c>
      <c r="AZ119" s="89">
        <f t="shared" si="202"/>
        <v>0</v>
      </c>
      <c r="BA119" s="89">
        <f t="shared" si="202"/>
        <v>0</v>
      </c>
      <c r="BB119" s="89">
        <f t="shared" si="202"/>
        <v>0</v>
      </c>
      <c r="BC119" s="89">
        <f t="shared" si="202"/>
        <v>5227.2</v>
      </c>
      <c r="BD119" s="89">
        <f t="shared" si="202"/>
        <v>0</v>
      </c>
      <c r="BE119" s="89">
        <f t="shared" si="202"/>
        <v>0</v>
      </c>
      <c r="BF119" s="89">
        <f t="shared" si="202"/>
        <v>0</v>
      </c>
      <c r="BG119" s="89">
        <f t="shared" si="202"/>
        <v>0</v>
      </c>
      <c r="BH119" s="89">
        <f t="shared" si="202"/>
        <v>0</v>
      </c>
      <c r="BI119" s="89">
        <f t="shared" si="202"/>
        <v>8256.1200000000008</v>
      </c>
      <c r="BJ119" s="89">
        <f t="shared" si="202"/>
        <v>0</v>
      </c>
      <c r="BK119" s="89">
        <f t="shared" si="202"/>
        <v>5227.2</v>
      </c>
      <c r="BL119" s="89">
        <f t="shared" si="202"/>
        <v>8256.1200000000008</v>
      </c>
      <c r="BM119" s="89">
        <f t="shared" si="202"/>
        <v>13483.32</v>
      </c>
    </row>
    <row r="120" spans="1:65" s="96" customFormat="1" ht="21" customHeight="1" x14ac:dyDescent="0.2">
      <c r="A120" s="11">
        <v>130</v>
      </c>
      <c r="B120" s="53">
        <v>72</v>
      </c>
      <c r="C120" s="54"/>
      <c r="D120" s="55">
        <v>1</v>
      </c>
      <c r="E120" s="60" t="s">
        <v>121</v>
      </c>
      <c r="F120" s="56" t="s">
        <v>122</v>
      </c>
      <c r="G120" s="102" t="s">
        <v>332</v>
      </c>
      <c r="H120" s="102"/>
      <c r="I120" s="102"/>
      <c r="J120" s="59" t="s">
        <v>243</v>
      </c>
      <c r="K120" s="59" t="s">
        <v>244</v>
      </c>
      <c r="L120" s="59">
        <v>154</v>
      </c>
      <c r="M120" s="60" t="s">
        <v>219</v>
      </c>
      <c r="N120" s="60" t="s">
        <v>121</v>
      </c>
      <c r="O120" s="56" t="s">
        <v>231</v>
      </c>
      <c r="P120" s="95" t="s">
        <v>23</v>
      </c>
      <c r="Q120" s="90">
        <v>54781</v>
      </c>
      <c r="R120" s="90">
        <v>52670</v>
      </c>
      <c r="S120" s="91">
        <v>47134</v>
      </c>
      <c r="T120" s="62">
        <f>CEILING(V120,10)</f>
        <v>56690</v>
      </c>
      <c r="U120" s="63">
        <f>(Q120+R120+S120)/3</f>
        <v>51528.333333333336</v>
      </c>
      <c r="V120" s="63">
        <f>U120*1.1</f>
        <v>56681.166666666672</v>
      </c>
      <c r="W120" s="205">
        <v>27000</v>
      </c>
      <c r="X120" s="64">
        <f>ROUND(W120*11,2)</f>
        <v>297000</v>
      </c>
      <c r="Y120" s="249">
        <f>CEILING(X120,1000)</f>
        <v>297000</v>
      </c>
      <c r="Z120" s="63"/>
      <c r="AA120" s="63"/>
      <c r="AB120" s="63"/>
      <c r="AC120" s="63"/>
      <c r="AD120" s="63"/>
      <c r="AE120" s="63">
        <f>Y120</f>
        <v>297000</v>
      </c>
      <c r="AF120" s="63"/>
      <c r="AG120" s="42" t="s">
        <v>24</v>
      </c>
      <c r="AH120" s="5">
        <v>8760</v>
      </c>
      <c r="AI120" s="63"/>
      <c r="AJ120" s="63"/>
      <c r="AK120" s="63"/>
      <c r="AL120" s="63"/>
      <c r="AM120" s="63"/>
      <c r="AN120" s="65">
        <f>ROUND(Ceny!$B$36*12,2)</f>
        <v>0</v>
      </c>
      <c r="AO120" s="63"/>
      <c r="AP120" s="63"/>
      <c r="AQ120" s="63"/>
      <c r="AR120" s="63"/>
      <c r="AS120" s="63"/>
      <c r="AT120" s="63"/>
      <c r="AU120" s="65">
        <f>ROUND($Y120*Ceny!$B$10/100,2)</f>
        <v>0</v>
      </c>
      <c r="AV120" s="63"/>
      <c r="AW120" s="65">
        <f>ROUND(SUM(AP120:AV120),2)</f>
        <v>0</v>
      </c>
      <c r="AX120" s="61" t="s">
        <v>187</v>
      </c>
      <c r="AY120" s="63"/>
      <c r="AZ120" s="63"/>
      <c r="BA120" s="63"/>
      <c r="BB120" s="63"/>
      <c r="BC120" s="65">
        <f>ROUND((Ceny!$B$44*AE120)/100,2)</f>
        <v>5227.2</v>
      </c>
      <c r="BD120" s="63"/>
      <c r="BE120" s="63"/>
      <c r="BF120" s="63"/>
      <c r="BG120" s="63"/>
      <c r="BH120" s="63"/>
      <c r="BI120" s="65">
        <f>ROUND((Ceny!$D$44*L120*AH120/100),2)</f>
        <v>8256.1200000000008</v>
      </c>
      <c r="BJ120" s="63"/>
      <c r="BK120" s="65">
        <f>ROUND(SUM(AY120:BD120),2)</f>
        <v>5227.2</v>
      </c>
      <c r="BL120" s="204">
        <f>ROUND(SUM(BE120:BJ120),2)</f>
        <v>8256.1200000000008</v>
      </c>
      <c r="BM120" s="67">
        <f>ROUND(SUM(AI120:AO120)+AW120+BK120+BL120,2)</f>
        <v>13483.32</v>
      </c>
    </row>
    <row r="121" spans="1:65" s="96" customFormat="1" ht="21" customHeight="1" x14ac:dyDescent="0.2">
      <c r="A121" s="11">
        <v>133</v>
      </c>
      <c r="B121" s="78"/>
      <c r="C121" s="79">
        <v>52</v>
      </c>
      <c r="D121" s="80"/>
      <c r="E121" s="81" t="s">
        <v>269</v>
      </c>
      <c r="F121" s="81"/>
      <c r="G121" s="82"/>
      <c r="H121" s="83" t="s">
        <v>511</v>
      </c>
      <c r="I121" s="83" t="s">
        <v>402</v>
      </c>
      <c r="J121" s="84"/>
      <c r="K121" s="84"/>
      <c r="L121" s="85"/>
      <c r="M121" s="86"/>
      <c r="N121" s="86"/>
      <c r="O121" s="86"/>
      <c r="P121" s="86"/>
      <c r="Q121" s="87">
        <f t="shared" ref="Q121:AF121" si="203">SUM(Q122:Q123)</f>
        <v>4800</v>
      </c>
      <c r="R121" s="87">
        <f t="shared" si="203"/>
        <v>5537</v>
      </c>
      <c r="S121" s="87">
        <f t="shared" si="203"/>
        <v>5639</v>
      </c>
      <c r="T121" s="87">
        <f t="shared" si="203"/>
        <v>5870</v>
      </c>
      <c r="U121" s="87">
        <f t="shared" si="203"/>
        <v>5325.333333333333</v>
      </c>
      <c r="V121" s="87">
        <f t="shared" si="203"/>
        <v>5857.8666666666668</v>
      </c>
      <c r="W121" s="87">
        <f t="shared" si="203"/>
        <v>4600</v>
      </c>
      <c r="X121" s="88">
        <f t="shared" si="203"/>
        <v>50600</v>
      </c>
      <c r="Y121" s="87">
        <f t="shared" si="203"/>
        <v>50000</v>
      </c>
      <c r="Z121" s="87">
        <f t="shared" si="203"/>
        <v>0</v>
      </c>
      <c r="AA121" s="87">
        <f t="shared" si="203"/>
        <v>6000</v>
      </c>
      <c r="AB121" s="87">
        <f t="shared" si="203"/>
        <v>44000</v>
      </c>
      <c r="AC121" s="87">
        <f t="shared" si="203"/>
        <v>0</v>
      </c>
      <c r="AD121" s="87">
        <f t="shared" si="203"/>
        <v>0</v>
      </c>
      <c r="AE121" s="87">
        <f t="shared" si="203"/>
        <v>0</v>
      </c>
      <c r="AF121" s="87">
        <f t="shared" si="203"/>
        <v>0</v>
      </c>
      <c r="AG121" s="89"/>
      <c r="AH121" s="89"/>
      <c r="AI121" s="89">
        <f t="shared" ref="AI121:AW121" si="204">SUM(AI122:AI123)</f>
        <v>0</v>
      </c>
      <c r="AJ121" s="89">
        <f t="shared" si="204"/>
        <v>0</v>
      </c>
      <c r="AK121" s="89">
        <f t="shared" si="204"/>
        <v>0</v>
      </c>
      <c r="AL121" s="89">
        <f t="shared" si="204"/>
        <v>0</v>
      </c>
      <c r="AM121" s="89">
        <f t="shared" si="204"/>
        <v>0</v>
      </c>
      <c r="AN121" s="89">
        <f t="shared" si="204"/>
        <v>0</v>
      </c>
      <c r="AO121" s="89">
        <f t="shared" si="204"/>
        <v>0</v>
      </c>
      <c r="AP121" s="89">
        <f t="shared" si="204"/>
        <v>0</v>
      </c>
      <c r="AQ121" s="89">
        <f t="shared" si="204"/>
        <v>0</v>
      </c>
      <c r="AR121" s="89">
        <f t="shared" si="204"/>
        <v>0</v>
      </c>
      <c r="AS121" s="89">
        <f t="shared" si="204"/>
        <v>0</v>
      </c>
      <c r="AT121" s="89">
        <f t="shared" si="204"/>
        <v>0</v>
      </c>
      <c r="AU121" s="89">
        <f t="shared" si="204"/>
        <v>0</v>
      </c>
      <c r="AV121" s="89">
        <f t="shared" si="204"/>
        <v>0</v>
      </c>
      <c r="AW121" s="89">
        <f t="shared" si="204"/>
        <v>0</v>
      </c>
      <c r="AX121" s="89"/>
      <c r="AY121" s="89">
        <f t="shared" ref="AY121:BM121" si="205">SUM(AY122:AY123)</f>
        <v>0</v>
      </c>
      <c r="AZ121" s="89">
        <f t="shared" si="205"/>
        <v>264.06</v>
      </c>
      <c r="BA121" s="89">
        <f t="shared" si="205"/>
        <v>1742.4</v>
      </c>
      <c r="BB121" s="89">
        <f t="shared" si="205"/>
        <v>0</v>
      </c>
      <c r="BC121" s="89">
        <f t="shared" si="205"/>
        <v>0</v>
      </c>
      <c r="BD121" s="89">
        <f t="shared" si="205"/>
        <v>0</v>
      </c>
      <c r="BE121" s="89">
        <f t="shared" si="205"/>
        <v>0</v>
      </c>
      <c r="BF121" s="89">
        <f t="shared" si="205"/>
        <v>107.28</v>
      </c>
      <c r="BG121" s="89">
        <f t="shared" si="205"/>
        <v>281.04000000000002</v>
      </c>
      <c r="BH121" s="89">
        <f t="shared" si="205"/>
        <v>0</v>
      </c>
      <c r="BI121" s="89">
        <f t="shared" si="205"/>
        <v>0</v>
      </c>
      <c r="BJ121" s="89">
        <f t="shared" si="205"/>
        <v>0</v>
      </c>
      <c r="BK121" s="89">
        <f t="shared" si="205"/>
        <v>2006.46</v>
      </c>
      <c r="BL121" s="89">
        <f t="shared" si="205"/>
        <v>388.32000000000005</v>
      </c>
      <c r="BM121" s="89">
        <f t="shared" si="205"/>
        <v>2394.7800000000002</v>
      </c>
    </row>
    <row r="122" spans="1:65" ht="21" customHeight="1" x14ac:dyDescent="0.2">
      <c r="A122" s="11">
        <v>134</v>
      </c>
      <c r="B122" s="53">
        <v>74</v>
      </c>
      <c r="C122" s="54"/>
      <c r="D122" s="55">
        <v>1</v>
      </c>
      <c r="E122" s="198" t="s">
        <v>270</v>
      </c>
      <c r="F122" s="56" t="s">
        <v>123</v>
      </c>
      <c r="G122" s="57" t="s">
        <v>297</v>
      </c>
      <c r="H122" s="57"/>
      <c r="I122" s="57"/>
      <c r="J122" s="59" t="s">
        <v>249</v>
      </c>
      <c r="K122" s="59" t="s">
        <v>241</v>
      </c>
      <c r="L122" s="59"/>
      <c r="M122" s="60" t="s">
        <v>219</v>
      </c>
      <c r="N122" s="60" t="s">
        <v>269</v>
      </c>
      <c r="O122" s="56" t="s">
        <v>123</v>
      </c>
      <c r="P122" s="95" t="s">
        <v>23</v>
      </c>
      <c r="Q122" s="90">
        <v>4325</v>
      </c>
      <c r="R122" s="90">
        <v>5020</v>
      </c>
      <c r="S122" s="91">
        <v>5064</v>
      </c>
      <c r="T122" s="62">
        <f>CEILING(V122,10)</f>
        <v>5290</v>
      </c>
      <c r="U122" s="63">
        <f>(Q122+R122+S122)/3</f>
        <v>4803</v>
      </c>
      <c r="V122" s="63">
        <f>U122*1.1</f>
        <v>5283.3</v>
      </c>
      <c r="W122" s="205">
        <v>4000</v>
      </c>
      <c r="X122" s="64">
        <f>ROUND(W122*11,2)</f>
        <v>44000</v>
      </c>
      <c r="Y122" s="249">
        <f>FLOOR(X122,1000)</f>
        <v>44000</v>
      </c>
      <c r="Z122" s="63"/>
      <c r="AA122" s="63"/>
      <c r="AB122" s="63">
        <f>$Y122</f>
        <v>44000</v>
      </c>
      <c r="AC122" s="63"/>
      <c r="AD122" s="63"/>
      <c r="AE122" s="63"/>
      <c r="AF122" s="63"/>
      <c r="AG122" s="42" t="s">
        <v>24</v>
      </c>
      <c r="AH122" s="5" t="s">
        <v>186</v>
      </c>
      <c r="AI122" s="63"/>
      <c r="AJ122" s="63"/>
      <c r="AK122" s="65">
        <f>ROUND(Ceny!$B$33*12,2)</f>
        <v>0</v>
      </c>
      <c r="AL122" s="63"/>
      <c r="AM122" s="63"/>
      <c r="AN122" s="63"/>
      <c r="AO122" s="63"/>
      <c r="AP122" s="63"/>
      <c r="AQ122" s="63"/>
      <c r="AR122" s="65">
        <f>ROUND($Y122*Ceny!$B$7/100,2)</f>
        <v>0</v>
      </c>
      <c r="AS122" s="63"/>
      <c r="AT122" s="63"/>
      <c r="AU122" s="63"/>
      <c r="AV122" s="63"/>
      <c r="AW122" s="65">
        <f>ROUND(SUM(AP122:AV122),2)</f>
        <v>0</v>
      </c>
      <c r="AX122" s="61" t="s">
        <v>187</v>
      </c>
      <c r="AY122" s="63"/>
      <c r="AZ122" s="63"/>
      <c r="BA122" s="66">
        <f>ROUND(Ceny!$B$42*AB122/100,2)</f>
        <v>1742.4</v>
      </c>
      <c r="BB122" s="63"/>
      <c r="BC122" s="63"/>
      <c r="BD122" s="63"/>
      <c r="BE122" s="63"/>
      <c r="BF122" s="63"/>
      <c r="BG122" s="66">
        <f>ROUND(Ceny!$C$42*12,2)</f>
        <v>281.04000000000002</v>
      </c>
      <c r="BH122" s="63"/>
      <c r="BI122" s="63"/>
      <c r="BJ122" s="63"/>
      <c r="BK122" s="65">
        <f>ROUND(SUM(AY122:BD122),2)</f>
        <v>1742.4</v>
      </c>
      <c r="BL122" s="65">
        <f>ROUND(SUM(BE122:BJ122),2)</f>
        <v>281.04000000000002</v>
      </c>
      <c r="BM122" s="67">
        <f>ROUND(SUM(AI122:AO122)+AW122+BK122+BL122,2)</f>
        <v>2023.44</v>
      </c>
    </row>
    <row r="123" spans="1:65" ht="21" customHeight="1" x14ac:dyDescent="0.2">
      <c r="A123" s="11">
        <v>135</v>
      </c>
      <c r="B123" s="53">
        <v>75</v>
      </c>
      <c r="C123" s="54"/>
      <c r="D123" s="55">
        <v>2</v>
      </c>
      <c r="E123" s="198" t="s">
        <v>271</v>
      </c>
      <c r="F123" s="56" t="s">
        <v>123</v>
      </c>
      <c r="G123" s="57" t="s">
        <v>298</v>
      </c>
      <c r="H123" s="57"/>
      <c r="I123" s="57"/>
      <c r="J123" s="59" t="s">
        <v>245</v>
      </c>
      <c r="K123" s="59" t="s">
        <v>246</v>
      </c>
      <c r="L123" s="59"/>
      <c r="M123" s="60" t="s">
        <v>219</v>
      </c>
      <c r="N123" s="60" t="s">
        <v>269</v>
      </c>
      <c r="O123" s="56" t="s">
        <v>123</v>
      </c>
      <c r="P123" s="95" t="s">
        <v>23</v>
      </c>
      <c r="Q123" s="90">
        <v>475</v>
      </c>
      <c r="R123" s="90">
        <v>517</v>
      </c>
      <c r="S123" s="91">
        <v>575</v>
      </c>
      <c r="T123" s="62">
        <f>CEILING(V123,10)</f>
        <v>580</v>
      </c>
      <c r="U123" s="63">
        <f>(Q123+R123+S123)/3</f>
        <v>522.33333333333337</v>
      </c>
      <c r="V123" s="63">
        <f>U123*1.1</f>
        <v>574.56666666666672</v>
      </c>
      <c r="W123" s="205">
        <v>600</v>
      </c>
      <c r="X123" s="64">
        <f>ROUND(W123*11,2)</f>
        <v>6600</v>
      </c>
      <c r="Y123" s="249">
        <f>FLOOR(X123,1000)</f>
        <v>6000</v>
      </c>
      <c r="Z123" s="63"/>
      <c r="AA123" s="63">
        <f>Y123</f>
        <v>6000</v>
      </c>
      <c r="AB123" s="63"/>
      <c r="AC123" s="63"/>
      <c r="AD123" s="63"/>
      <c r="AE123" s="63"/>
      <c r="AF123" s="63"/>
      <c r="AG123" s="42" t="s">
        <v>24</v>
      </c>
      <c r="AH123" s="5" t="s">
        <v>186</v>
      </c>
      <c r="AI123" s="63"/>
      <c r="AJ123" s="65">
        <f>ROUND(Ceny!$B$32*12,2)</f>
        <v>0</v>
      </c>
      <c r="AK123" s="63"/>
      <c r="AL123" s="63"/>
      <c r="AM123" s="63"/>
      <c r="AN123" s="63"/>
      <c r="AO123" s="63"/>
      <c r="AP123" s="63"/>
      <c r="AQ123" s="65">
        <f>ROUND($Y123*Ceny!$B$6/100,2)</f>
        <v>0</v>
      </c>
      <c r="AR123" s="63"/>
      <c r="AS123" s="63"/>
      <c r="AT123" s="63"/>
      <c r="AU123" s="63"/>
      <c r="AV123" s="63"/>
      <c r="AW123" s="65">
        <f>ROUND(SUM(AP123:AV123),2)</f>
        <v>0</v>
      </c>
      <c r="AX123" s="61" t="s">
        <v>187</v>
      </c>
      <c r="AY123" s="63"/>
      <c r="AZ123" s="65">
        <f>ROUND(Ceny!$B$41*AA123/100,2)</f>
        <v>264.06</v>
      </c>
      <c r="BA123" s="63"/>
      <c r="BB123" s="63"/>
      <c r="BC123" s="63"/>
      <c r="BD123" s="63"/>
      <c r="BE123" s="63"/>
      <c r="BF123" s="65">
        <f>ROUND(Ceny!$C$41*12,2)</f>
        <v>107.28</v>
      </c>
      <c r="BG123" s="63"/>
      <c r="BH123" s="63"/>
      <c r="BI123" s="63"/>
      <c r="BJ123" s="63"/>
      <c r="BK123" s="65">
        <f>ROUND(SUM(AY123:BD123),2)</f>
        <v>264.06</v>
      </c>
      <c r="BL123" s="65">
        <f>ROUND(SUM(BE123:BJ123),2)</f>
        <v>107.28</v>
      </c>
      <c r="BM123" s="67">
        <f>ROUND(SUM(AI123:AO123)+AW123+BK123+BL123,2)</f>
        <v>371.34</v>
      </c>
    </row>
    <row r="124" spans="1:65" s="23" customFormat="1" ht="21" customHeight="1" x14ac:dyDescent="0.2">
      <c r="A124" s="11">
        <v>136</v>
      </c>
      <c r="B124" s="78"/>
      <c r="C124" s="79">
        <v>53</v>
      </c>
      <c r="D124" s="80"/>
      <c r="E124" s="81" t="s">
        <v>124</v>
      </c>
      <c r="F124" s="81"/>
      <c r="G124" s="82"/>
      <c r="H124" s="83" t="s">
        <v>512</v>
      </c>
      <c r="I124" s="83" t="s">
        <v>402</v>
      </c>
      <c r="J124" s="84"/>
      <c r="K124" s="84"/>
      <c r="L124" s="85"/>
      <c r="M124" s="86"/>
      <c r="N124" s="86"/>
      <c r="O124" s="86"/>
      <c r="P124" s="86"/>
      <c r="Q124" s="87">
        <f t="shared" ref="Q124:AF124" si="206">SUM(Q125:Q125)</f>
        <v>562</v>
      </c>
      <c r="R124" s="87">
        <f t="shared" si="206"/>
        <v>723</v>
      </c>
      <c r="S124" s="87">
        <f t="shared" si="206"/>
        <v>788</v>
      </c>
      <c r="T124" s="87">
        <f t="shared" si="206"/>
        <v>770</v>
      </c>
      <c r="U124" s="87">
        <f t="shared" si="206"/>
        <v>691</v>
      </c>
      <c r="V124" s="87">
        <f t="shared" si="206"/>
        <v>760.1</v>
      </c>
      <c r="W124" s="87">
        <f t="shared" si="206"/>
        <v>600</v>
      </c>
      <c r="X124" s="88">
        <f t="shared" si="206"/>
        <v>6600</v>
      </c>
      <c r="Y124" s="87">
        <f t="shared" si="206"/>
        <v>7000</v>
      </c>
      <c r="Z124" s="87">
        <f t="shared" si="206"/>
        <v>0</v>
      </c>
      <c r="AA124" s="87">
        <f t="shared" si="206"/>
        <v>7000</v>
      </c>
      <c r="AB124" s="87">
        <f t="shared" si="206"/>
        <v>0</v>
      </c>
      <c r="AC124" s="87">
        <f t="shared" si="206"/>
        <v>0</v>
      </c>
      <c r="AD124" s="87">
        <f t="shared" si="206"/>
        <v>0</v>
      </c>
      <c r="AE124" s="87">
        <f t="shared" si="206"/>
        <v>0</v>
      </c>
      <c r="AF124" s="87">
        <f t="shared" si="206"/>
        <v>0</v>
      </c>
      <c r="AG124" s="89"/>
      <c r="AH124" s="89"/>
      <c r="AI124" s="89">
        <f t="shared" ref="AI124:AW124" si="207">SUM(AI125:AI125)</f>
        <v>0</v>
      </c>
      <c r="AJ124" s="89">
        <f t="shared" si="207"/>
        <v>0</v>
      </c>
      <c r="AK124" s="89">
        <f t="shared" si="207"/>
        <v>0</v>
      </c>
      <c r="AL124" s="89">
        <f t="shared" si="207"/>
        <v>0</v>
      </c>
      <c r="AM124" s="89">
        <f t="shared" si="207"/>
        <v>0</v>
      </c>
      <c r="AN124" s="89">
        <f t="shared" si="207"/>
        <v>0</v>
      </c>
      <c r="AO124" s="89">
        <f t="shared" si="207"/>
        <v>0</v>
      </c>
      <c r="AP124" s="89">
        <f t="shared" si="207"/>
        <v>0</v>
      </c>
      <c r="AQ124" s="89">
        <f t="shared" si="207"/>
        <v>0</v>
      </c>
      <c r="AR124" s="89">
        <f t="shared" si="207"/>
        <v>0</v>
      </c>
      <c r="AS124" s="89">
        <f t="shared" si="207"/>
        <v>0</v>
      </c>
      <c r="AT124" s="89">
        <f t="shared" si="207"/>
        <v>0</v>
      </c>
      <c r="AU124" s="89">
        <f t="shared" si="207"/>
        <v>0</v>
      </c>
      <c r="AV124" s="89">
        <f t="shared" si="207"/>
        <v>0</v>
      </c>
      <c r="AW124" s="89">
        <f t="shared" si="207"/>
        <v>0</v>
      </c>
      <c r="AX124" s="89"/>
      <c r="AY124" s="89">
        <f t="shared" ref="AY124:BM124" si="208">SUM(AY125:AY125)</f>
        <v>0</v>
      </c>
      <c r="AZ124" s="89">
        <f t="shared" si="208"/>
        <v>308.07</v>
      </c>
      <c r="BA124" s="89">
        <f t="shared" si="208"/>
        <v>0</v>
      </c>
      <c r="BB124" s="89">
        <f t="shared" si="208"/>
        <v>0</v>
      </c>
      <c r="BC124" s="89">
        <f t="shared" si="208"/>
        <v>0</v>
      </c>
      <c r="BD124" s="89">
        <f t="shared" si="208"/>
        <v>0</v>
      </c>
      <c r="BE124" s="89">
        <f t="shared" si="208"/>
        <v>0</v>
      </c>
      <c r="BF124" s="89">
        <f t="shared" si="208"/>
        <v>107.28</v>
      </c>
      <c r="BG124" s="89">
        <f t="shared" si="208"/>
        <v>0</v>
      </c>
      <c r="BH124" s="89">
        <f t="shared" si="208"/>
        <v>0</v>
      </c>
      <c r="BI124" s="89">
        <f t="shared" si="208"/>
        <v>0</v>
      </c>
      <c r="BJ124" s="89">
        <f t="shared" si="208"/>
        <v>0</v>
      </c>
      <c r="BK124" s="89">
        <f t="shared" si="208"/>
        <v>308.07</v>
      </c>
      <c r="BL124" s="89">
        <f t="shared" si="208"/>
        <v>107.28</v>
      </c>
      <c r="BM124" s="89">
        <f t="shared" si="208"/>
        <v>415.35</v>
      </c>
    </row>
    <row r="125" spans="1:65" ht="21" customHeight="1" x14ac:dyDescent="0.2">
      <c r="A125" s="11">
        <v>137</v>
      </c>
      <c r="B125" s="53">
        <v>76</v>
      </c>
      <c r="C125" s="54"/>
      <c r="D125" s="55">
        <v>1</v>
      </c>
      <c r="E125" s="60" t="s">
        <v>124</v>
      </c>
      <c r="F125" s="56" t="s">
        <v>438</v>
      </c>
      <c r="G125" s="57" t="s">
        <v>299</v>
      </c>
      <c r="H125" s="57"/>
      <c r="I125" s="57"/>
      <c r="J125" s="59" t="s">
        <v>245</v>
      </c>
      <c r="K125" s="59" t="s">
        <v>246</v>
      </c>
      <c r="L125" s="59"/>
      <c r="M125" s="60" t="s">
        <v>219</v>
      </c>
      <c r="N125" s="60" t="s">
        <v>124</v>
      </c>
      <c r="O125" s="56" t="s">
        <v>438</v>
      </c>
      <c r="P125" s="95" t="s">
        <v>23</v>
      </c>
      <c r="Q125" s="90">
        <v>562</v>
      </c>
      <c r="R125" s="90">
        <v>723</v>
      </c>
      <c r="S125" s="91">
        <v>788</v>
      </c>
      <c r="T125" s="62">
        <f>CEILING(V125,10)</f>
        <v>770</v>
      </c>
      <c r="U125" s="63">
        <f>(Q125+R125+S125)/3</f>
        <v>691</v>
      </c>
      <c r="V125" s="63">
        <f>U125*1.1</f>
        <v>760.1</v>
      </c>
      <c r="W125" s="205">
        <v>600</v>
      </c>
      <c r="X125" s="64">
        <f>ROUND(W125*11,2)</f>
        <v>6600</v>
      </c>
      <c r="Y125" s="249">
        <f>CEILING(X125,1000)</f>
        <v>7000</v>
      </c>
      <c r="Z125" s="63"/>
      <c r="AA125" s="63">
        <f>Y125</f>
        <v>7000</v>
      </c>
      <c r="AB125" s="63"/>
      <c r="AC125" s="63"/>
      <c r="AD125" s="63"/>
      <c r="AE125" s="63"/>
      <c r="AF125" s="63"/>
      <c r="AG125" s="42" t="s">
        <v>24</v>
      </c>
      <c r="AH125" s="5" t="s">
        <v>186</v>
      </c>
      <c r="AI125" s="63"/>
      <c r="AJ125" s="65">
        <f>ROUND(Ceny!$B$32*12,2)</f>
        <v>0</v>
      </c>
      <c r="AK125" s="63"/>
      <c r="AL125" s="63"/>
      <c r="AM125" s="63"/>
      <c r="AN125" s="63"/>
      <c r="AO125" s="63"/>
      <c r="AP125" s="63"/>
      <c r="AQ125" s="65">
        <f>ROUND($Y125*Ceny!$B$6/100,2)</f>
        <v>0</v>
      </c>
      <c r="AR125" s="63"/>
      <c r="AS125" s="63"/>
      <c r="AT125" s="63"/>
      <c r="AU125" s="63"/>
      <c r="AV125" s="63"/>
      <c r="AW125" s="65">
        <f>ROUND(SUM(AP125:AV125),2)</f>
        <v>0</v>
      </c>
      <c r="AX125" s="61" t="s">
        <v>187</v>
      </c>
      <c r="AY125" s="63"/>
      <c r="AZ125" s="65">
        <f>ROUND(Ceny!$B$41*AA125/100,2)</f>
        <v>308.07</v>
      </c>
      <c r="BA125" s="63"/>
      <c r="BB125" s="63"/>
      <c r="BC125" s="63"/>
      <c r="BD125" s="63"/>
      <c r="BE125" s="63"/>
      <c r="BF125" s="65">
        <f>ROUND(Ceny!$C$41*12,2)</f>
        <v>107.28</v>
      </c>
      <c r="BG125" s="63"/>
      <c r="BH125" s="63"/>
      <c r="BI125" s="63"/>
      <c r="BJ125" s="63"/>
      <c r="BK125" s="65">
        <f>ROUND(SUM(AY125:BD125),2)</f>
        <v>308.07</v>
      </c>
      <c r="BL125" s="65">
        <f>ROUND(SUM(BE125:BJ125),2)</f>
        <v>107.28</v>
      </c>
      <c r="BM125" s="67">
        <f>ROUND(SUM(AI125:AO125)+AW125+BK125+BL125,2)</f>
        <v>415.35</v>
      </c>
    </row>
    <row r="126" spans="1:65" ht="21" customHeight="1" x14ac:dyDescent="0.2">
      <c r="A126" s="11">
        <v>138</v>
      </c>
      <c r="B126" s="78"/>
      <c r="C126" s="79">
        <v>54</v>
      </c>
      <c r="D126" s="80"/>
      <c r="E126" s="81" t="s">
        <v>125</v>
      </c>
      <c r="F126" s="81"/>
      <c r="G126" s="82"/>
      <c r="H126" s="83" t="s">
        <v>513</v>
      </c>
      <c r="I126" s="83" t="s">
        <v>402</v>
      </c>
      <c r="J126" s="84"/>
      <c r="K126" s="84"/>
      <c r="L126" s="85"/>
      <c r="M126" s="86"/>
      <c r="N126" s="86"/>
      <c r="O126" s="86"/>
      <c r="P126" s="86"/>
      <c r="Q126" s="87">
        <f t="shared" ref="Q126:AF126" si="209">SUM(Q127:Q128)</f>
        <v>766</v>
      </c>
      <c r="R126" s="87">
        <f t="shared" si="209"/>
        <v>820</v>
      </c>
      <c r="S126" s="87">
        <f t="shared" si="209"/>
        <v>949</v>
      </c>
      <c r="T126" s="87">
        <f t="shared" si="209"/>
        <v>940</v>
      </c>
      <c r="U126" s="87">
        <f t="shared" si="209"/>
        <v>845</v>
      </c>
      <c r="V126" s="87">
        <f t="shared" si="209"/>
        <v>929.50000000000011</v>
      </c>
      <c r="W126" s="87">
        <f t="shared" si="209"/>
        <v>1120</v>
      </c>
      <c r="X126" s="88">
        <f t="shared" si="209"/>
        <v>12320</v>
      </c>
      <c r="Y126" s="87">
        <f t="shared" si="209"/>
        <v>13000</v>
      </c>
      <c r="Z126" s="87">
        <f t="shared" si="209"/>
        <v>1000</v>
      </c>
      <c r="AA126" s="87">
        <f t="shared" si="209"/>
        <v>12000</v>
      </c>
      <c r="AB126" s="87">
        <f t="shared" si="209"/>
        <v>0</v>
      </c>
      <c r="AC126" s="87">
        <f t="shared" si="209"/>
        <v>0</v>
      </c>
      <c r="AD126" s="87">
        <f t="shared" si="209"/>
        <v>0</v>
      </c>
      <c r="AE126" s="87">
        <f t="shared" si="209"/>
        <v>0</v>
      </c>
      <c r="AF126" s="87">
        <f t="shared" si="209"/>
        <v>0</v>
      </c>
      <c r="AG126" s="89"/>
      <c r="AH126" s="89"/>
      <c r="AI126" s="89">
        <f t="shared" ref="AI126:AW126" si="210">SUM(AI127:AI128)</f>
        <v>0</v>
      </c>
      <c r="AJ126" s="89">
        <f t="shared" si="210"/>
        <v>0</v>
      </c>
      <c r="AK126" s="89">
        <f t="shared" si="210"/>
        <v>0</v>
      </c>
      <c r="AL126" s="89">
        <f t="shared" si="210"/>
        <v>0</v>
      </c>
      <c r="AM126" s="89">
        <f t="shared" si="210"/>
        <v>0</v>
      </c>
      <c r="AN126" s="89">
        <f t="shared" si="210"/>
        <v>0</v>
      </c>
      <c r="AO126" s="89">
        <f t="shared" si="210"/>
        <v>0</v>
      </c>
      <c r="AP126" s="89">
        <f t="shared" si="210"/>
        <v>0</v>
      </c>
      <c r="AQ126" s="89">
        <f t="shared" si="210"/>
        <v>0</v>
      </c>
      <c r="AR126" s="89">
        <f t="shared" si="210"/>
        <v>0</v>
      </c>
      <c r="AS126" s="89">
        <f t="shared" si="210"/>
        <v>0</v>
      </c>
      <c r="AT126" s="89">
        <f t="shared" si="210"/>
        <v>0</v>
      </c>
      <c r="AU126" s="89">
        <f t="shared" si="210"/>
        <v>0</v>
      </c>
      <c r="AV126" s="89">
        <f t="shared" si="210"/>
        <v>0</v>
      </c>
      <c r="AW126" s="89">
        <f t="shared" si="210"/>
        <v>0</v>
      </c>
      <c r="AX126" s="89"/>
      <c r="AY126" s="89">
        <f t="shared" ref="AY126:BM126" si="211">SUM(AY127:AY128)</f>
        <v>55.76</v>
      </c>
      <c r="AZ126" s="89">
        <f t="shared" si="211"/>
        <v>528.12</v>
      </c>
      <c r="BA126" s="89">
        <f t="shared" si="211"/>
        <v>0</v>
      </c>
      <c r="BB126" s="89">
        <f t="shared" si="211"/>
        <v>0</v>
      </c>
      <c r="BC126" s="89">
        <f t="shared" si="211"/>
        <v>0</v>
      </c>
      <c r="BD126" s="89">
        <f t="shared" si="211"/>
        <v>0</v>
      </c>
      <c r="BE126" s="89">
        <f t="shared" si="211"/>
        <v>50.52</v>
      </c>
      <c r="BF126" s="89">
        <f t="shared" si="211"/>
        <v>107.28</v>
      </c>
      <c r="BG126" s="89">
        <f t="shared" si="211"/>
        <v>0</v>
      </c>
      <c r="BH126" s="89">
        <f t="shared" si="211"/>
        <v>0</v>
      </c>
      <c r="BI126" s="89">
        <f t="shared" si="211"/>
        <v>0</v>
      </c>
      <c r="BJ126" s="89">
        <f t="shared" si="211"/>
        <v>0</v>
      </c>
      <c r="BK126" s="89">
        <f t="shared" si="211"/>
        <v>583.88</v>
      </c>
      <c r="BL126" s="89">
        <f t="shared" si="211"/>
        <v>157.80000000000001</v>
      </c>
      <c r="BM126" s="89">
        <f t="shared" si="211"/>
        <v>741.68</v>
      </c>
    </row>
    <row r="127" spans="1:65" s="96" customFormat="1" ht="21" customHeight="1" x14ac:dyDescent="0.2">
      <c r="A127" s="11">
        <v>139</v>
      </c>
      <c r="B127" s="53">
        <v>77</v>
      </c>
      <c r="C127" s="54"/>
      <c r="D127" s="55">
        <v>1</v>
      </c>
      <c r="E127" s="60" t="s">
        <v>127</v>
      </c>
      <c r="F127" s="56" t="s">
        <v>439</v>
      </c>
      <c r="G127" s="57" t="s">
        <v>328</v>
      </c>
      <c r="H127" s="57"/>
      <c r="I127" s="57"/>
      <c r="J127" s="59" t="s">
        <v>245</v>
      </c>
      <c r="K127" s="59" t="s">
        <v>246</v>
      </c>
      <c r="L127" s="59"/>
      <c r="M127" s="60" t="s">
        <v>219</v>
      </c>
      <c r="N127" s="60" t="s">
        <v>125</v>
      </c>
      <c r="O127" s="56" t="s">
        <v>439</v>
      </c>
      <c r="P127" s="95" t="s">
        <v>23</v>
      </c>
      <c r="Q127" s="90">
        <v>658</v>
      </c>
      <c r="R127" s="90">
        <v>753</v>
      </c>
      <c r="S127" s="91">
        <v>923</v>
      </c>
      <c r="T127" s="62">
        <f>CEILING(V127,10)</f>
        <v>860</v>
      </c>
      <c r="U127" s="63">
        <f>(Q127+R127+S127)/3</f>
        <v>778</v>
      </c>
      <c r="V127" s="63">
        <f>U127*1.1</f>
        <v>855.80000000000007</v>
      </c>
      <c r="W127" s="205">
        <v>1100</v>
      </c>
      <c r="X127" s="64">
        <f>ROUND(W127*11,2)</f>
        <v>12100</v>
      </c>
      <c r="Y127" s="249">
        <f>FLOOR(X127,1000)</f>
        <v>12000</v>
      </c>
      <c r="Z127" s="104"/>
      <c r="AA127" s="63">
        <f>Y127</f>
        <v>12000</v>
      </c>
      <c r="AB127" s="63"/>
      <c r="AC127" s="63"/>
      <c r="AD127" s="63"/>
      <c r="AE127" s="63"/>
      <c r="AF127" s="63"/>
      <c r="AG127" s="42" t="s">
        <v>24</v>
      </c>
      <c r="AH127" s="5" t="s">
        <v>186</v>
      </c>
      <c r="AI127" s="65"/>
      <c r="AJ127" s="65">
        <f>ROUND(Ceny!$B$32*12,2)</f>
        <v>0</v>
      </c>
      <c r="AK127" s="63"/>
      <c r="AL127" s="63"/>
      <c r="AM127" s="63"/>
      <c r="AN127" s="63"/>
      <c r="AO127" s="63"/>
      <c r="AP127" s="65"/>
      <c r="AQ127" s="65">
        <f>ROUND($Y127*Ceny!$B$6/100,2)</f>
        <v>0</v>
      </c>
      <c r="AR127" s="63"/>
      <c r="AS127" s="63"/>
      <c r="AT127" s="63"/>
      <c r="AU127" s="63"/>
      <c r="AV127" s="63"/>
      <c r="AW127" s="65">
        <f>ROUND(SUM(AP127:AV127),2)</f>
        <v>0</v>
      </c>
      <c r="AX127" s="61" t="s">
        <v>187</v>
      </c>
      <c r="AY127" s="65"/>
      <c r="AZ127" s="65">
        <f>ROUND(Ceny!$B$41*AA127/100,2)</f>
        <v>528.12</v>
      </c>
      <c r="BA127" s="63"/>
      <c r="BB127" s="63"/>
      <c r="BC127" s="63"/>
      <c r="BD127" s="63"/>
      <c r="BE127" s="65"/>
      <c r="BF127" s="65">
        <f>ROUND(Ceny!$C$41*12,2)</f>
        <v>107.28</v>
      </c>
      <c r="BG127" s="63"/>
      <c r="BH127" s="63"/>
      <c r="BI127" s="63"/>
      <c r="BJ127" s="63"/>
      <c r="BK127" s="65">
        <f>ROUND(SUM(AY127:BD127),2)</f>
        <v>528.12</v>
      </c>
      <c r="BL127" s="65">
        <f>ROUND(SUM(BE127:BJ127),2)</f>
        <v>107.28</v>
      </c>
      <c r="BM127" s="67">
        <f>ROUND(SUM(AI127:AO127)+AW127+BK127+BL127,2)</f>
        <v>635.4</v>
      </c>
    </row>
    <row r="128" spans="1:65" s="96" customFormat="1" ht="21" customHeight="1" x14ac:dyDescent="0.2">
      <c r="A128" s="11">
        <v>140</v>
      </c>
      <c r="B128" s="53">
        <v>78</v>
      </c>
      <c r="C128" s="54"/>
      <c r="D128" s="55">
        <v>2</v>
      </c>
      <c r="E128" s="60" t="s">
        <v>126</v>
      </c>
      <c r="F128" s="56" t="s">
        <v>439</v>
      </c>
      <c r="G128" s="57" t="s">
        <v>326</v>
      </c>
      <c r="H128" s="57"/>
      <c r="I128" s="57"/>
      <c r="J128" s="59" t="s">
        <v>247</v>
      </c>
      <c r="K128" s="59" t="s">
        <v>248</v>
      </c>
      <c r="L128" s="59"/>
      <c r="M128" s="60" t="s">
        <v>219</v>
      </c>
      <c r="N128" s="60" t="s">
        <v>125</v>
      </c>
      <c r="O128" s="56" t="s">
        <v>439</v>
      </c>
      <c r="P128" s="95" t="s">
        <v>23</v>
      </c>
      <c r="Q128" s="90">
        <v>108</v>
      </c>
      <c r="R128" s="90">
        <v>67</v>
      </c>
      <c r="S128" s="91">
        <v>26</v>
      </c>
      <c r="T128" s="62">
        <f>CEILING(V128,10)</f>
        <v>80</v>
      </c>
      <c r="U128" s="63">
        <f>(Q128+R128+S128)/3</f>
        <v>67</v>
      </c>
      <c r="V128" s="63">
        <f>U128*1.1</f>
        <v>73.7</v>
      </c>
      <c r="W128" s="205">
        <v>20</v>
      </c>
      <c r="X128" s="64">
        <f>ROUND(W128*11,2)</f>
        <v>220</v>
      </c>
      <c r="Y128" s="249">
        <v>1000</v>
      </c>
      <c r="Z128" s="63">
        <f>Y128</f>
        <v>1000</v>
      </c>
      <c r="AA128" s="63"/>
      <c r="AB128" s="63"/>
      <c r="AC128" s="63"/>
      <c r="AD128" s="63"/>
      <c r="AE128" s="63"/>
      <c r="AF128" s="63"/>
      <c r="AG128" s="42" t="s">
        <v>24</v>
      </c>
      <c r="AH128" s="5" t="s">
        <v>186</v>
      </c>
      <c r="AI128" s="65">
        <f>ROUND(Ceny!$B$31*12,2)</f>
        <v>0</v>
      </c>
      <c r="AJ128" s="65"/>
      <c r="AK128" s="63"/>
      <c r="AL128" s="63"/>
      <c r="AM128" s="63"/>
      <c r="AN128" s="63"/>
      <c r="AO128" s="63"/>
      <c r="AP128" s="65">
        <f>ROUND($Y128*Ceny!$B$5/100,2)</f>
        <v>0</v>
      </c>
      <c r="AQ128" s="65"/>
      <c r="AR128" s="63"/>
      <c r="AS128" s="63"/>
      <c r="AT128" s="63"/>
      <c r="AU128" s="63"/>
      <c r="AV128" s="63"/>
      <c r="AW128" s="65">
        <f>ROUND(SUM(AP128:AV128),2)</f>
        <v>0</v>
      </c>
      <c r="AX128" s="61" t="s">
        <v>187</v>
      </c>
      <c r="AY128" s="65">
        <f>ROUND(Ceny!$B$40*Z128/100,2)</f>
        <v>55.76</v>
      </c>
      <c r="AZ128" s="65"/>
      <c r="BA128" s="63"/>
      <c r="BB128" s="63"/>
      <c r="BC128" s="63"/>
      <c r="BD128" s="63"/>
      <c r="BE128" s="65">
        <f>ROUND(Ceny!$C$40*12,2)</f>
        <v>50.52</v>
      </c>
      <c r="BF128" s="65"/>
      <c r="BG128" s="63"/>
      <c r="BH128" s="63"/>
      <c r="BI128" s="63"/>
      <c r="BJ128" s="63"/>
      <c r="BK128" s="65">
        <f>ROUND(SUM(AY128:BD128),2)</f>
        <v>55.76</v>
      </c>
      <c r="BL128" s="65">
        <f>ROUND(SUM(BE128:BJ128),2)</f>
        <v>50.52</v>
      </c>
      <c r="BM128" s="67">
        <f>ROUND(SUM(AI128:AO128)+AW128+BK128+BL128,2)</f>
        <v>106.28</v>
      </c>
    </row>
    <row r="129" spans="1:65" s="96" customFormat="1" ht="21" customHeight="1" x14ac:dyDescent="0.2">
      <c r="A129" s="11">
        <v>141</v>
      </c>
      <c r="B129" s="78"/>
      <c r="C129" s="79">
        <v>55</v>
      </c>
      <c r="D129" s="80"/>
      <c r="E129" s="81" t="s">
        <v>128</v>
      </c>
      <c r="F129" s="81"/>
      <c r="G129" s="82"/>
      <c r="H129" s="83" t="s">
        <v>514</v>
      </c>
      <c r="I129" s="83" t="s">
        <v>402</v>
      </c>
      <c r="J129" s="84"/>
      <c r="K129" s="84"/>
      <c r="L129" s="85"/>
      <c r="M129" s="86"/>
      <c r="N129" s="86"/>
      <c r="O129" s="86"/>
      <c r="P129" s="86"/>
      <c r="Q129" s="87">
        <f t="shared" ref="Q129:AF129" si="212">SUM(Q130:Q131)</f>
        <v>99200</v>
      </c>
      <c r="R129" s="87">
        <f t="shared" si="212"/>
        <v>53325</v>
      </c>
      <c r="S129" s="87">
        <f t="shared" si="212"/>
        <v>41098</v>
      </c>
      <c r="T129" s="87">
        <f t="shared" si="212"/>
        <v>71010</v>
      </c>
      <c r="U129" s="87">
        <f t="shared" si="212"/>
        <v>64541</v>
      </c>
      <c r="V129" s="87">
        <f t="shared" si="212"/>
        <v>70995.100000000006</v>
      </c>
      <c r="W129" s="87">
        <f t="shared" si="212"/>
        <v>44500</v>
      </c>
      <c r="X129" s="88">
        <f t="shared" si="212"/>
        <v>489500</v>
      </c>
      <c r="Y129" s="87">
        <f t="shared" si="212"/>
        <v>490000</v>
      </c>
      <c r="Z129" s="87">
        <f t="shared" si="212"/>
        <v>0</v>
      </c>
      <c r="AA129" s="87">
        <f t="shared" si="212"/>
        <v>0</v>
      </c>
      <c r="AB129" s="87">
        <f t="shared" si="212"/>
        <v>0</v>
      </c>
      <c r="AC129" s="87">
        <f t="shared" si="212"/>
        <v>17000</v>
      </c>
      <c r="AD129" s="87">
        <f t="shared" si="212"/>
        <v>0</v>
      </c>
      <c r="AE129" s="87">
        <f t="shared" si="212"/>
        <v>473000</v>
      </c>
      <c r="AF129" s="87">
        <f t="shared" si="212"/>
        <v>0</v>
      </c>
      <c r="AG129" s="89"/>
      <c r="AH129" s="89"/>
      <c r="AI129" s="89">
        <f t="shared" ref="AI129:AW129" si="213">SUM(AI130:AI131)</f>
        <v>0</v>
      </c>
      <c r="AJ129" s="89">
        <f t="shared" si="213"/>
        <v>0</v>
      </c>
      <c r="AK129" s="89">
        <f t="shared" si="213"/>
        <v>0</v>
      </c>
      <c r="AL129" s="89">
        <f t="shared" si="213"/>
        <v>0</v>
      </c>
      <c r="AM129" s="89">
        <f t="shared" si="213"/>
        <v>0</v>
      </c>
      <c r="AN129" s="89">
        <f t="shared" si="213"/>
        <v>0</v>
      </c>
      <c r="AO129" s="89">
        <f t="shared" si="213"/>
        <v>0</v>
      </c>
      <c r="AP129" s="89">
        <f t="shared" si="213"/>
        <v>0</v>
      </c>
      <c r="AQ129" s="89">
        <f t="shared" si="213"/>
        <v>0</v>
      </c>
      <c r="AR129" s="89">
        <f t="shared" si="213"/>
        <v>0</v>
      </c>
      <c r="AS129" s="89">
        <f t="shared" si="213"/>
        <v>0</v>
      </c>
      <c r="AT129" s="89">
        <f t="shared" si="213"/>
        <v>0</v>
      </c>
      <c r="AU129" s="89">
        <f t="shared" si="213"/>
        <v>0</v>
      </c>
      <c r="AV129" s="89">
        <f t="shared" si="213"/>
        <v>0</v>
      </c>
      <c r="AW129" s="89">
        <f t="shared" si="213"/>
        <v>0</v>
      </c>
      <c r="AX129" s="89"/>
      <c r="AY129" s="89">
        <f t="shared" ref="AY129:BM129" si="214">SUM(AY130:AY131)</f>
        <v>0</v>
      </c>
      <c r="AZ129" s="89">
        <f t="shared" si="214"/>
        <v>0</v>
      </c>
      <c r="BA129" s="89">
        <f t="shared" si="214"/>
        <v>673.2</v>
      </c>
      <c r="BB129" s="89">
        <f t="shared" si="214"/>
        <v>0</v>
      </c>
      <c r="BC129" s="89">
        <f t="shared" si="214"/>
        <v>8324.7999999999993</v>
      </c>
      <c r="BD129" s="89">
        <f t="shared" si="214"/>
        <v>0</v>
      </c>
      <c r="BE129" s="89">
        <f t="shared" si="214"/>
        <v>0</v>
      </c>
      <c r="BF129" s="89">
        <f t="shared" si="214"/>
        <v>0</v>
      </c>
      <c r="BG129" s="89">
        <f t="shared" si="214"/>
        <v>281.04000000000002</v>
      </c>
      <c r="BH129" s="89">
        <f t="shared" si="214"/>
        <v>0</v>
      </c>
      <c r="BI129" s="89">
        <f t="shared" si="214"/>
        <v>14689.47</v>
      </c>
      <c r="BJ129" s="89">
        <f t="shared" si="214"/>
        <v>0</v>
      </c>
      <c r="BK129" s="89">
        <f t="shared" si="214"/>
        <v>8998</v>
      </c>
      <c r="BL129" s="89">
        <f t="shared" si="214"/>
        <v>14970.51</v>
      </c>
      <c r="BM129" s="89">
        <f t="shared" si="214"/>
        <v>23968.510000000002</v>
      </c>
    </row>
    <row r="130" spans="1:65" s="96" customFormat="1" ht="21" customHeight="1" x14ac:dyDescent="0.2">
      <c r="A130" s="11">
        <v>142</v>
      </c>
      <c r="B130" s="53">
        <v>79</v>
      </c>
      <c r="C130" s="54"/>
      <c r="D130" s="55">
        <v>1</v>
      </c>
      <c r="E130" s="60" t="s">
        <v>131</v>
      </c>
      <c r="F130" s="56" t="s">
        <v>130</v>
      </c>
      <c r="G130" s="102" t="s">
        <v>353</v>
      </c>
      <c r="H130" s="102"/>
      <c r="I130" s="102"/>
      <c r="J130" s="59" t="s">
        <v>243</v>
      </c>
      <c r="K130" s="59" t="s">
        <v>244</v>
      </c>
      <c r="L130" s="59">
        <v>274</v>
      </c>
      <c r="M130" s="60" t="s">
        <v>219</v>
      </c>
      <c r="N130" s="60" t="s">
        <v>128</v>
      </c>
      <c r="O130" s="56" t="s">
        <v>130</v>
      </c>
      <c r="P130" s="42">
        <v>5732745883</v>
      </c>
      <c r="Q130" s="90">
        <v>97497</v>
      </c>
      <c r="R130" s="90">
        <v>50906</v>
      </c>
      <c r="S130" s="91">
        <v>39588</v>
      </c>
      <c r="T130" s="62">
        <f>CEILING(V130,10)</f>
        <v>68940</v>
      </c>
      <c r="U130" s="63">
        <f>(Q130+R130+S130)/3</f>
        <v>62663.666666666664</v>
      </c>
      <c r="V130" s="63">
        <f>U130*1.1</f>
        <v>68930.03333333334</v>
      </c>
      <c r="W130" s="205">
        <v>43000</v>
      </c>
      <c r="X130" s="64">
        <f>ROUND(W130*11,2)</f>
        <v>473000</v>
      </c>
      <c r="Y130" s="249">
        <f>FLOOR(X130,1000)</f>
        <v>473000</v>
      </c>
      <c r="Z130" s="63"/>
      <c r="AA130" s="63"/>
      <c r="AB130" s="63"/>
      <c r="AC130" s="63"/>
      <c r="AD130" s="63"/>
      <c r="AE130" s="63">
        <f>Y130</f>
        <v>473000</v>
      </c>
      <c r="AF130" s="63"/>
      <c r="AG130" s="42" t="s">
        <v>24</v>
      </c>
      <c r="AH130" s="5">
        <v>8760</v>
      </c>
      <c r="AI130" s="63"/>
      <c r="AJ130" s="63"/>
      <c r="AK130" s="63"/>
      <c r="AL130" s="63"/>
      <c r="AM130" s="63"/>
      <c r="AN130" s="65">
        <f>ROUND(Ceny!$B$36*12,2)</f>
        <v>0</v>
      </c>
      <c r="AO130" s="63"/>
      <c r="AP130" s="63"/>
      <c r="AQ130" s="63"/>
      <c r="AR130" s="63"/>
      <c r="AS130" s="63"/>
      <c r="AT130" s="63"/>
      <c r="AU130" s="65">
        <f>ROUND($Y130*Ceny!$B$10/100,2)</f>
        <v>0</v>
      </c>
      <c r="AV130" s="63"/>
      <c r="AW130" s="65">
        <f>ROUND(SUM(AP130:AV130),2)</f>
        <v>0</v>
      </c>
      <c r="AX130" s="61" t="s">
        <v>187</v>
      </c>
      <c r="AY130" s="63"/>
      <c r="AZ130" s="63"/>
      <c r="BA130" s="63"/>
      <c r="BB130" s="63"/>
      <c r="BC130" s="65">
        <f>ROUND((Ceny!$B$44*AE130)/100,2)</f>
        <v>8324.7999999999993</v>
      </c>
      <c r="BD130" s="63"/>
      <c r="BE130" s="63"/>
      <c r="BF130" s="63"/>
      <c r="BG130" s="63"/>
      <c r="BH130" s="63"/>
      <c r="BI130" s="65">
        <f>ROUND((Ceny!$D$44*L130*AH130/100),2)</f>
        <v>14689.47</v>
      </c>
      <c r="BJ130" s="63"/>
      <c r="BK130" s="65">
        <f>ROUND(SUM(AY130:BD130),2)</f>
        <v>8324.7999999999993</v>
      </c>
      <c r="BL130" s="65">
        <f>ROUND(SUM(BE130:BJ130),2)</f>
        <v>14689.47</v>
      </c>
      <c r="BM130" s="67">
        <f>ROUND(SUM(AI130:AO130)+AW130+BK130+BL130,2)</f>
        <v>23014.27</v>
      </c>
    </row>
    <row r="131" spans="1:65" s="96" customFormat="1" ht="21" customHeight="1" x14ac:dyDescent="0.2">
      <c r="A131" s="11">
        <v>143</v>
      </c>
      <c r="B131" s="53">
        <v>80</v>
      </c>
      <c r="C131" s="54"/>
      <c r="D131" s="55">
        <v>2</v>
      </c>
      <c r="E131" s="60" t="s">
        <v>129</v>
      </c>
      <c r="F131" s="56" t="s">
        <v>130</v>
      </c>
      <c r="G131" s="57" t="s">
        <v>354</v>
      </c>
      <c r="H131" s="57"/>
      <c r="I131" s="57"/>
      <c r="J131" s="59" t="s">
        <v>22</v>
      </c>
      <c r="K131" s="59" t="s">
        <v>241</v>
      </c>
      <c r="L131" s="59"/>
      <c r="M131" s="60" t="s">
        <v>219</v>
      </c>
      <c r="N131" s="60" t="s">
        <v>128</v>
      </c>
      <c r="O131" s="56" t="s">
        <v>130</v>
      </c>
      <c r="P131" s="42">
        <v>5732745883</v>
      </c>
      <c r="Q131" s="90">
        <v>1703</v>
      </c>
      <c r="R131" s="90">
        <v>2419</v>
      </c>
      <c r="S131" s="91">
        <v>1510</v>
      </c>
      <c r="T131" s="62">
        <f>CEILING(V131,10)</f>
        <v>2070</v>
      </c>
      <c r="U131" s="63">
        <f>(Q131+R131+S131)/3</f>
        <v>1877.3333333333333</v>
      </c>
      <c r="V131" s="63">
        <f>U131*1.1</f>
        <v>2065.0666666666666</v>
      </c>
      <c r="W131" s="205">
        <v>1500</v>
      </c>
      <c r="X131" s="64">
        <f>ROUND(W131*11,2)</f>
        <v>16500</v>
      </c>
      <c r="Y131" s="249">
        <f>CEILING(X131,1000)</f>
        <v>17000</v>
      </c>
      <c r="Z131" s="63"/>
      <c r="AA131" s="63"/>
      <c r="AB131" s="63"/>
      <c r="AC131" s="63">
        <f>$Y131</f>
        <v>17000</v>
      </c>
      <c r="AD131" s="63"/>
      <c r="AE131" s="63"/>
      <c r="AF131" s="63"/>
      <c r="AG131" s="42" t="s">
        <v>24</v>
      </c>
      <c r="AH131" s="5" t="s">
        <v>186</v>
      </c>
      <c r="AI131" s="63"/>
      <c r="AJ131" s="63"/>
      <c r="AK131" s="63"/>
      <c r="AL131" s="65">
        <f>ROUND(Ceny!$B$34*12,2)</f>
        <v>0</v>
      </c>
      <c r="AM131" s="63"/>
      <c r="AN131" s="63"/>
      <c r="AO131" s="63"/>
      <c r="AP131" s="63"/>
      <c r="AQ131" s="63"/>
      <c r="AR131" s="63"/>
      <c r="AS131" s="65">
        <f>ROUND($Y131*Ceny!$B$8/100,2)</f>
        <v>0</v>
      </c>
      <c r="AT131" s="63"/>
      <c r="AU131" s="63"/>
      <c r="AV131" s="63"/>
      <c r="AW131" s="65">
        <f>ROUND(SUM(AP131:AV131),2)</f>
        <v>0</v>
      </c>
      <c r="AX131" s="61" t="s">
        <v>187</v>
      </c>
      <c r="AY131" s="63"/>
      <c r="AZ131" s="63"/>
      <c r="BA131" s="66">
        <f>ROUND(Ceny!$B$42*AC131/100,2)</f>
        <v>673.2</v>
      </c>
      <c r="BB131" s="63"/>
      <c r="BC131" s="63"/>
      <c r="BD131" s="63"/>
      <c r="BE131" s="63"/>
      <c r="BF131" s="63"/>
      <c r="BG131" s="66">
        <f>ROUND(Ceny!$C$42*12,2)</f>
        <v>281.04000000000002</v>
      </c>
      <c r="BH131" s="63"/>
      <c r="BI131" s="63"/>
      <c r="BJ131" s="63"/>
      <c r="BK131" s="65">
        <f>ROUND(SUM(AY131:BD131),2)</f>
        <v>673.2</v>
      </c>
      <c r="BL131" s="65">
        <f>ROUND(SUM(BE131:BJ131),2)</f>
        <v>281.04000000000002</v>
      </c>
      <c r="BM131" s="67">
        <f>ROUND(SUM(AI131:AO131)+AW131+BK131+BL131,2)</f>
        <v>954.24</v>
      </c>
    </row>
    <row r="132" spans="1:65" ht="21" customHeight="1" x14ac:dyDescent="0.2">
      <c r="A132" s="11">
        <v>144</v>
      </c>
      <c r="B132" s="78"/>
      <c r="C132" s="79">
        <v>56</v>
      </c>
      <c r="D132" s="80"/>
      <c r="E132" s="81" t="s">
        <v>132</v>
      </c>
      <c r="F132" s="81"/>
      <c r="G132" s="82"/>
      <c r="H132" s="83" t="s">
        <v>515</v>
      </c>
      <c r="I132" s="83" t="s">
        <v>402</v>
      </c>
      <c r="J132" s="84"/>
      <c r="K132" s="84"/>
      <c r="L132" s="85"/>
      <c r="M132" s="86"/>
      <c r="N132" s="86"/>
      <c r="O132" s="86"/>
      <c r="P132" s="86"/>
      <c r="Q132" s="87">
        <f t="shared" ref="Q132:AF134" si="215">SUM(Q133:Q133)</f>
        <v>873</v>
      </c>
      <c r="R132" s="87">
        <f t="shared" si="215"/>
        <v>933</v>
      </c>
      <c r="S132" s="87">
        <f t="shared" si="215"/>
        <v>772</v>
      </c>
      <c r="T132" s="87">
        <f t="shared" si="215"/>
        <v>950</v>
      </c>
      <c r="U132" s="87">
        <f t="shared" si="215"/>
        <v>859.33333333333337</v>
      </c>
      <c r="V132" s="87">
        <f t="shared" si="215"/>
        <v>945.26666666666677</v>
      </c>
      <c r="W132" s="87">
        <f t="shared" si="215"/>
        <v>950</v>
      </c>
      <c r="X132" s="88">
        <f t="shared" si="215"/>
        <v>10450</v>
      </c>
      <c r="Y132" s="87">
        <f t="shared" si="215"/>
        <v>11000</v>
      </c>
      <c r="Z132" s="87">
        <f t="shared" si="215"/>
        <v>0</v>
      </c>
      <c r="AA132" s="87">
        <f t="shared" si="215"/>
        <v>11000</v>
      </c>
      <c r="AB132" s="87">
        <f t="shared" si="215"/>
        <v>0</v>
      </c>
      <c r="AC132" s="87">
        <f t="shared" si="215"/>
        <v>0</v>
      </c>
      <c r="AD132" s="87">
        <f t="shared" si="215"/>
        <v>0</v>
      </c>
      <c r="AE132" s="87">
        <f t="shared" si="215"/>
        <v>0</v>
      </c>
      <c r="AF132" s="87">
        <f t="shared" si="215"/>
        <v>0</v>
      </c>
      <c r="AG132" s="89"/>
      <c r="AH132" s="89"/>
      <c r="AI132" s="89">
        <f t="shared" ref="AI132:AW134" si="216">SUM(AI133:AI133)</f>
        <v>0</v>
      </c>
      <c r="AJ132" s="89">
        <f t="shared" si="216"/>
        <v>0</v>
      </c>
      <c r="AK132" s="89">
        <f t="shared" si="216"/>
        <v>0</v>
      </c>
      <c r="AL132" s="89">
        <f t="shared" si="216"/>
        <v>0</v>
      </c>
      <c r="AM132" s="89">
        <f t="shared" si="216"/>
        <v>0</v>
      </c>
      <c r="AN132" s="89">
        <f t="shared" si="216"/>
        <v>0</v>
      </c>
      <c r="AO132" s="89">
        <f t="shared" si="216"/>
        <v>0</v>
      </c>
      <c r="AP132" s="89">
        <f t="shared" si="216"/>
        <v>0</v>
      </c>
      <c r="AQ132" s="89">
        <f t="shared" si="216"/>
        <v>0</v>
      </c>
      <c r="AR132" s="89">
        <f t="shared" si="216"/>
        <v>0</v>
      </c>
      <c r="AS132" s="89">
        <f t="shared" si="216"/>
        <v>0</v>
      </c>
      <c r="AT132" s="89">
        <f t="shared" si="216"/>
        <v>0</v>
      </c>
      <c r="AU132" s="89">
        <f t="shared" si="216"/>
        <v>0</v>
      </c>
      <c r="AV132" s="89">
        <f t="shared" si="216"/>
        <v>0</v>
      </c>
      <c r="AW132" s="89">
        <f t="shared" si="216"/>
        <v>0</v>
      </c>
      <c r="AX132" s="89"/>
      <c r="AY132" s="89">
        <f t="shared" ref="AY132:BM134" si="217">SUM(AY133:AY133)</f>
        <v>0</v>
      </c>
      <c r="AZ132" s="89">
        <f t="shared" si="217"/>
        <v>484.11</v>
      </c>
      <c r="BA132" s="89">
        <f t="shared" si="217"/>
        <v>0</v>
      </c>
      <c r="BB132" s="89">
        <f t="shared" si="217"/>
        <v>0</v>
      </c>
      <c r="BC132" s="89">
        <f t="shared" si="217"/>
        <v>0</v>
      </c>
      <c r="BD132" s="89">
        <f t="shared" si="217"/>
        <v>0</v>
      </c>
      <c r="BE132" s="89">
        <f t="shared" si="217"/>
        <v>0</v>
      </c>
      <c r="BF132" s="89">
        <f t="shared" si="217"/>
        <v>107.28</v>
      </c>
      <c r="BG132" s="89">
        <f t="shared" si="217"/>
        <v>0</v>
      </c>
      <c r="BH132" s="89">
        <f t="shared" si="217"/>
        <v>0</v>
      </c>
      <c r="BI132" s="89">
        <f t="shared" si="217"/>
        <v>0</v>
      </c>
      <c r="BJ132" s="89">
        <f t="shared" si="217"/>
        <v>0</v>
      </c>
      <c r="BK132" s="89">
        <f t="shared" si="217"/>
        <v>484.11</v>
      </c>
      <c r="BL132" s="89">
        <f t="shared" si="217"/>
        <v>107.28</v>
      </c>
      <c r="BM132" s="89">
        <f t="shared" si="217"/>
        <v>591.39</v>
      </c>
    </row>
    <row r="133" spans="1:65" ht="21" customHeight="1" x14ac:dyDescent="0.2">
      <c r="A133" s="11">
        <v>145</v>
      </c>
      <c r="B133" s="53">
        <v>81</v>
      </c>
      <c r="C133" s="54"/>
      <c r="D133" s="55">
        <v>1</v>
      </c>
      <c r="E133" s="60" t="s">
        <v>132</v>
      </c>
      <c r="F133" s="56" t="s">
        <v>133</v>
      </c>
      <c r="G133" s="57" t="s">
        <v>300</v>
      </c>
      <c r="H133" s="57"/>
      <c r="I133" s="57"/>
      <c r="J133" s="59" t="s">
        <v>245</v>
      </c>
      <c r="K133" s="59" t="s">
        <v>246</v>
      </c>
      <c r="L133" s="59"/>
      <c r="M133" s="60" t="s">
        <v>219</v>
      </c>
      <c r="N133" s="60" t="s">
        <v>132</v>
      </c>
      <c r="O133" s="56" t="s">
        <v>133</v>
      </c>
      <c r="P133" s="95" t="s">
        <v>23</v>
      </c>
      <c r="Q133" s="90">
        <v>873</v>
      </c>
      <c r="R133" s="90">
        <v>933</v>
      </c>
      <c r="S133" s="91">
        <v>772</v>
      </c>
      <c r="T133" s="62">
        <f>CEILING(V133,10)</f>
        <v>950</v>
      </c>
      <c r="U133" s="63">
        <f>(Q133+R133+S133)/3</f>
        <v>859.33333333333337</v>
      </c>
      <c r="V133" s="63">
        <f>U133*1.1</f>
        <v>945.26666666666677</v>
      </c>
      <c r="W133" s="205">
        <v>950</v>
      </c>
      <c r="X133" s="64">
        <f>ROUND(W133*11,2)</f>
        <v>10450</v>
      </c>
      <c r="Y133" s="249">
        <f>CEILING(X133,1000)</f>
        <v>11000</v>
      </c>
      <c r="Z133" s="63"/>
      <c r="AA133" s="63">
        <f>Y133</f>
        <v>11000</v>
      </c>
      <c r="AB133" s="63"/>
      <c r="AC133" s="63"/>
      <c r="AD133" s="63"/>
      <c r="AE133" s="63"/>
      <c r="AF133" s="63"/>
      <c r="AG133" s="42" t="s">
        <v>24</v>
      </c>
      <c r="AH133" s="5" t="s">
        <v>186</v>
      </c>
      <c r="AI133" s="63"/>
      <c r="AJ133" s="65">
        <f>ROUND(Ceny!$B$32*12,2)</f>
        <v>0</v>
      </c>
      <c r="AK133" s="63"/>
      <c r="AL133" s="63"/>
      <c r="AM133" s="63"/>
      <c r="AN133" s="63"/>
      <c r="AO133" s="63"/>
      <c r="AP133" s="63"/>
      <c r="AQ133" s="65">
        <f>ROUND($Y133*Ceny!$B$6/100,2)</f>
        <v>0</v>
      </c>
      <c r="AR133" s="63"/>
      <c r="AS133" s="63"/>
      <c r="AT133" s="63"/>
      <c r="AU133" s="63"/>
      <c r="AV133" s="63"/>
      <c r="AW133" s="65">
        <f>ROUND(SUM(AP133:AV133),2)</f>
        <v>0</v>
      </c>
      <c r="AX133" s="61" t="s">
        <v>187</v>
      </c>
      <c r="AY133" s="63"/>
      <c r="AZ133" s="65">
        <f>ROUND(Ceny!$B$41*AA133/100,2)</f>
        <v>484.11</v>
      </c>
      <c r="BA133" s="63"/>
      <c r="BB133" s="63"/>
      <c r="BC133" s="63"/>
      <c r="BD133" s="63"/>
      <c r="BE133" s="63"/>
      <c r="BF133" s="65">
        <f>ROUND(Ceny!$C$41*12,2)</f>
        <v>107.28</v>
      </c>
      <c r="BG133" s="63"/>
      <c r="BH133" s="63"/>
      <c r="BI133" s="63"/>
      <c r="BJ133" s="63"/>
      <c r="BK133" s="65">
        <f>ROUND(SUM(AY133:BD133),2)</f>
        <v>484.11</v>
      </c>
      <c r="BL133" s="65">
        <f>ROUND(SUM(BE133:BJ133),2)</f>
        <v>107.28</v>
      </c>
      <c r="BM133" s="67">
        <f>ROUND(SUM(AI133:AO133)+AW133+BK133+BL133,2)</f>
        <v>591.39</v>
      </c>
    </row>
    <row r="134" spans="1:65" s="212" customFormat="1" ht="21" customHeight="1" x14ac:dyDescent="0.2">
      <c r="A134" s="209">
        <v>144</v>
      </c>
      <c r="B134" s="78"/>
      <c r="C134" s="79">
        <v>57</v>
      </c>
      <c r="D134" s="80"/>
      <c r="E134" s="81" t="s">
        <v>391</v>
      </c>
      <c r="F134" s="81"/>
      <c r="G134" s="82"/>
      <c r="H134" s="83"/>
      <c r="I134" s="83"/>
      <c r="J134" s="84"/>
      <c r="K134" s="84"/>
      <c r="L134" s="85"/>
      <c r="M134" s="86"/>
      <c r="N134" s="86"/>
      <c r="O134" s="86"/>
      <c r="P134" s="86"/>
      <c r="Q134" s="87">
        <f t="shared" si="215"/>
        <v>0</v>
      </c>
      <c r="R134" s="87">
        <f t="shared" si="215"/>
        <v>0</v>
      </c>
      <c r="S134" s="87">
        <f t="shared" si="215"/>
        <v>0</v>
      </c>
      <c r="T134" s="87">
        <f t="shared" si="215"/>
        <v>0</v>
      </c>
      <c r="U134" s="87">
        <f t="shared" si="215"/>
        <v>0</v>
      </c>
      <c r="V134" s="87">
        <f t="shared" si="215"/>
        <v>0</v>
      </c>
      <c r="W134" s="87">
        <f t="shared" si="215"/>
        <v>8500</v>
      </c>
      <c r="X134" s="87">
        <f t="shared" si="215"/>
        <v>93500</v>
      </c>
      <c r="Y134" s="87">
        <f t="shared" si="215"/>
        <v>94000</v>
      </c>
      <c r="Z134" s="87">
        <f t="shared" si="215"/>
        <v>0</v>
      </c>
      <c r="AA134" s="87">
        <f t="shared" si="215"/>
        <v>0</v>
      </c>
      <c r="AB134" s="87">
        <f t="shared" si="215"/>
        <v>0</v>
      </c>
      <c r="AC134" s="87">
        <f t="shared" si="215"/>
        <v>0</v>
      </c>
      <c r="AD134" s="87">
        <f t="shared" si="215"/>
        <v>94000</v>
      </c>
      <c r="AE134" s="87">
        <f t="shared" si="215"/>
        <v>0</v>
      </c>
      <c r="AF134" s="87">
        <f t="shared" si="215"/>
        <v>0</v>
      </c>
      <c r="AG134" s="89"/>
      <c r="AH134" s="89"/>
      <c r="AI134" s="89">
        <f t="shared" si="216"/>
        <v>0</v>
      </c>
      <c r="AJ134" s="89">
        <f t="shared" si="216"/>
        <v>0</v>
      </c>
      <c r="AK134" s="89">
        <f t="shared" si="216"/>
        <v>0</v>
      </c>
      <c r="AL134" s="89">
        <f t="shared" si="216"/>
        <v>0</v>
      </c>
      <c r="AM134" s="89">
        <f t="shared" si="216"/>
        <v>0</v>
      </c>
      <c r="AN134" s="89">
        <f t="shared" si="216"/>
        <v>0</v>
      </c>
      <c r="AO134" s="89">
        <f t="shared" si="216"/>
        <v>0</v>
      </c>
      <c r="AP134" s="89">
        <f t="shared" si="216"/>
        <v>0</v>
      </c>
      <c r="AQ134" s="89">
        <f t="shared" si="216"/>
        <v>0</v>
      </c>
      <c r="AR134" s="89">
        <f t="shared" si="216"/>
        <v>0</v>
      </c>
      <c r="AS134" s="89">
        <f t="shared" si="216"/>
        <v>0</v>
      </c>
      <c r="AT134" s="89">
        <f t="shared" si="216"/>
        <v>0</v>
      </c>
      <c r="AU134" s="89">
        <f t="shared" si="216"/>
        <v>0</v>
      </c>
      <c r="AV134" s="89">
        <f t="shared" si="216"/>
        <v>0</v>
      </c>
      <c r="AW134" s="89">
        <f t="shared" si="216"/>
        <v>0</v>
      </c>
      <c r="AX134" s="89"/>
      <c r="AY134" s="89">
        <f t="shared" si="217"/>
        <v>0</v>
      </c>
      <c r="AZ134" s="89">
        <f t="shared" si="217"/>
        <v>0</v>
      </c>
      <c r="BA134" s="89">
        <f t="shared" si="217"/>
        <v>0</v>
      </c>
      <c r="BB134" s="89">
        <f t="shared" si="217"/>
        <v>3233.6</v>
      </c>
      <c r="BC134" s="89">
        <f t="shared" si="217"/>
        <v>0</v>
      </c>
      <c r="BD134" s="89">
        <f t="shared" si="217"/>
        <v>0</v>
      </c>
      <c r="BE134" s="89">
        <f t="shared" si="217"/>
        <v>0</v>
      </c>
      <c r="BF134" s="89">
        <f t="shared" si="217"/>
        <v>0</v>
      </c>
      <c r="BG134" s="89">
        <f t="shared" si="217"/>
        <v>0</v>
      </c>
      <c r="BH134" s="89">
        <f t="shared" si="217"/>
        <v>1982.4</v>
      </c>
      <c r="BI134" s="89">
        <f t="shared" si="217"/>
        <v>0</v>
      </c>
      <c r="BJ134" s="89">
        <f t="shared" si="217"/>
        <v>0</v>
      </c>
      <c r="BK134" s="89">
        <f t="shared" si="217"/>
        <v>3233.6</v>
      </c>
      <c r="BL134" s="89">
        <f t="shared" si="217"/>
        <v>1982.4</v>
      </c>
      <c r="BM134" s="89">
        <f t="shared" si="217"/>
        <v>5216</v>
      </c>
    </row>
    <row r="135" spans="1:65" s="236" customFormat="1" ht="21" customHeight="1" x14ac:dyDescent="0.2">
      <c r="A135" s="219">
        <v>155</v>
      </c>
      <c r="B135" s="220">
        <v>86</v>
      </c>
      <c r="C135" s="221"/>
      <c r="D135" s="222">
        <v>1</v>
      </c>
      <c r="E135" s="198" t="s">
        <v>391</v>
      </c>
      <c r="F135" s="197" t="s">
        <v>392</v>
      </c>
      <c r="G135" s="199"/>
      <c r="H135" s="199"/>
      <c r="I135" s="199"/>
      <c r="J135" s="230" t="s">
        <v>33</v>
      </c>
      <c r="K135" s="230" t="s">
        <v>242</v>
      </c>
      <c r="L135" s="230"/>
      <c r="M135" s="198" t="s">
        <v>219</v>
      </c>
      <c r="N135" s="198" t="s">
        <v>391</v>
      </c>
      <c r="O135" s="197" t="s">
        <v>392</v>
      </c>
      <c r="P135" s="234" t="s">
        <v>23</v>
      </c>
      <c r="Q135" s="223">
        <v>0</v>
      </c>
      <c r="R135" s="223">
        <v>0</v>
      </c>
      <c r="S135" s="231">
        <v>0</v>
      </c>
      <c r="T135" s="224">
        <f>CEILING(V135,10)</f>
        <v>0</v>
      </c>
      <c r="U135" s="205">
        <f>(Q135+R135+S135)/3</f>
        <v>0</v>
      </c>
      <c r="V135" s="205">
        <f>U135*1.1</f>
        <v>0</v>
      </c>
      <c r="W135" s="205">
        <v>8500</v>
      </c>
      <c r="X135" s="225">
        <f>ROUND(W135*11,2)</f>
        <v>93500</v>
      </c>
      <c r="Y135" s="249">
        <f>CEILING(X135,1000)</f>
        <v>94000</v>
      </c>
      <c r="Z135" s="205"/>
      <c r="AA135" s="205"/>
      <c r="AB135" s="205"/>
      <c r="AC135" s="205"/>
      <c r="AD135" s="205">
        <f>Y135</f>
        <v>94000</v>
      </c>
      <c r="AE135" s="205"/>
      <c r="AF135" s="205"/>
      <c r="AG135" s="196" t="s">
        <v>24</v>
      </c>
      <c r="AH135" s="226" t="s">
        <v>186</v>
      </c>
      <c r="AI135" s="205"/>
      <c r="AJ135" s="205"/>
      <c r="AK135" s="205"/>
      <c r="AL135" s="205"/>
      <c r="AM135" s="204">
        <f>ROUND(Ceny!$B$35*12,2)</f>
        <v>0</v>
      </c>
      <c r="AN135" s="205"/>
      <c r="AO135" s="205"/>
      <c r="AP135" s="205"/>
      <c r="AQ135" s="205"/>
      <c r="AR135" s="205"/>
      <c r="AS135" s="205"/>
      <c r="AT135" s="204">
        <f>ROUND($Y135*Ceny!$B$9/100,2)</f>
        <v>0</v>
      </c>
      <c r="AU135" s="205"/>
      <c r="AV135" s="205"/>
      <c r="AW135" s="204">
        <f>ROUND(SUM(AP135:AV135),2)</f>
        <v>0</v>
      </c>
      <c r="AX135" s="235" t="s">
        <v>187</v>
      </c>
      <c r="AY135" s="205"/>
      <c r="AZ135" s="205"/>
      <c r="BA135" s="205"/>
      <c r="BB135" s="204">
        <f>ROUND(Ceny!$B$43*AD135/100,2)</f>
        <v>3233.6</v>
      </c>
      <c r="BC135" s="205"/>
      <c r="BD135" s="205"/>
      <c r="BE135" s="205"/>
      <c r="BF135" s="205"/>
      <c r="BG135" s="205"/>
      <c r="BH135" s="204">
        <f>ROUND(Ceny!$C$43*12,2)</f>
        <v>1982.4</v>
      </c>
      <c r="BI135" s="205"/>
      <c r="BJ135" s="205"/>
      <c r="BK135" s="204">
        <f>ROUND(SUM(AY135:BD135),2)</f>
        <v>3233.6</v>
      </c>
      <c r="BL135" s="204">
        <f>ROUND(SUM(BE135:BJ135),2)</f>
        <v>1982.4</v>
      </c>
      <c r="BM135" s="228">
        <f>ROUND(SUM(AI135:AO135)+AW135+BK135+BL135,2)</f>
        <v>5216</v>
      </c>
    </row>
    <row r="136" spans="1:65" s="23" customFormat="1" ht="21" customHeight="1" x14ac:dyDescent="0.2">
      <c r="A136" s="11">
        <v>146</v>
      </c>
      <c r="B136" s="78"/>
      <c r="C136" s="79">
        <v>58</v>
      </c>
      <c r="D136" s="80"/>
      <c r="E136" s="81" t="s">
        <v>134</v>
      </c>
      <c r="F136" s="81"/>
      <c r="G136" s="82"/>
      <c r="H136" s="83" t="s">
        <v>516</v>
      </c>
      <c r="I136" s="83" t="s">
        <v>402</v>
      </c>
      <c r="J136" s="84"/>
      <c r="K136" s="84"/>
      <c r="L136" s="85"/>
      <c r="M136" s="86"/>
      <c r="N136" s="86"/>
      <c r="O136" s="86"/>
      <c r="P136" s="86"/>
      <c r="Q136" s="87">
        <f t="shared" ref="Q136:AF136" si="218">SUM(Q137:Q137)</f>
        <v>21367</v>
      </c>
      <c r="R136" s="87">
        <f t="shared" si="218"/>
        <v>30047</v>
      </c>
      <c r="S136" s="87">
        <f t="shared" si="218"/>
        <v>28963</v>
      </c>
      <c r="T136" s="87">
        <f t="shared" si="218"/>
        <v>880</v>
      </c>
      <c r="U136" s="87">
        <f t="shared" si="218"/>
        <v>800</v>
      </c>
      <c r="V136" s="87">
        <f t="shared" si="218"/>
        <v>880.00000000000011</v>
      </c>
      <c r="W136" s="87">
        <f t="shared" si="218"/>
        <v>750</v>
      </c>
      <c r="X136" s="88">
        <f t="shared" si="218"/>
        <v>8250</v>
      </c>
      <c r="Y136" s="87">
        <f t="shared" si="218"/>
        <v>9000</v>
      </c>
      <c r="Z136" s="87">
        <f t="shared" si="218"/>
        <v>0</v>
      </c>
      <c r="AA136" s="87">
        <f t="shared" si="218"/>
        <v>9000</v>
      </c>
      <c r="AB136" s="87">
        <f t="shared" si="218"/>
        <v>0</v>
      </c>
      <c r="AC136" s="87">
        <f t="shared" si="218"/>
        <v>0</v>
      </c>
      <c r="AD136" s="87">
        <f t="shared" si="218"/>
        <v>0</v>
      </c>
      <c r="AE136" s="87">
        <f t="shared" si="218"/>
        <v>0</v>
      </c>
      <c r="AF136" s="87">
        <f t="shared" si="218"/>
        <v>0</v>
      </c>
      <c r="AG136" s="89"/>
      <c r="AH136" s="89"/>
      <c r="AI136" s="89">
        <f t="shared" ref="AI136:AW136" si="219">SUM(AI137:AI137)</f>
        <v>0</v>
      </c>
      <c r="AJ136" s="89">
        <f t="shared" si="219"/>
        <v>0</v>
      </c>
      <c r="AK136" s="89">
        <f t="shared" si="219"/>
        <v>0</v>
      </c>
      <c r="AL136" s="89">
        <f t="shared" si="219"/>
        <v>0</v>
      </c>
      <c r="AM136" s="89">
        <f t="shared" si="219"/>
        <v>0</v>
      </c>
      <c r="AN136" s="89">
        <f t="shared" si="219"/>
        <v>0</v>
      </c>
      <c r="AO136" s="89">
        <f t="shared" si="219"/>
        <v>0</v>
      </c>
      <c r="AP136" s="89">
        <f t="shared" si="219"/>
        <v>0</v>
      </c>
      <c r="AQ136" s="89">
        <f t="shared" si="219"/>
        <v>0</v>
      </c>
      <c r="AR136" s="89">
        <f t="shared" si="219"/>
        <v>0</v>
      </c>
      <c r="AS136" s="89">
        <f t="shared" si="219"/>
        <v>0</v>
      </c>
      <c r="AT136" s="89">
        <f t="shared" si="219"/>
        <v>0</v>
      </c>
      <c r="AU136" s="89">
        <f t="shared" si="219"/>
        <v>0</v>
      </c>
      <c r="AV136" s="89">
        <f t="shared" si="219"/>
        <v>0</v>
      </c>
      <c r="AW136" s="89">
        <f t="shared" si="219"/>
        <v>0</v>
      </c>
      <c r="AX136" s="89"/>
      <c r="AY136" s="89">
        <f t="shared" ref="AY136:BM136" si="220">SUM(AY137:AY137)</f>
        <v>0</v>
      </c>
      <c r="AZ136" s="89">
        <f t="shared" si="220"/>
        <v>396.09</v>
      </c>
      <c r="BA136" s="89">
        <f t="shared" si="220"/>
        <v>0</v>
      </c>
      <c r="BB136" s="89">
        <f t="shared" si="220"/>
        <v>0</v>
      </c>
      <c r="BC136" s="89">
        <f t="shared" si="220"/>
        <v>0</v>
      </c>
      <c r="BD136" s="89">
        <f t="shared" si="220"/>
        <v>0</v>
      </c>
      <c r="BE136" s="89">
        <f t="shared" si="220"/>
        <v>0</v>
      </c>
      <c r="BF136" s="89">
        <f t="shared" si="220"/>
        <v>107.28</v>
      </c>
      <c r="BG136" s="89">
        <f t="shared" si="220"/>
        <v>0</v>
      </c>
      <c r="BH136" s="89">
        <f t="shared" si="220"/>
        <v>0</v>
      </c>
      <c r="BI136" s="89">
        <f t="shared" si="220"/>
        <v>0</v>
      </c>
      <c r="BJ136" s="89">
        <f t="shared" si="220"/>
        <v>0</v>
      </c>
      <c r="BK136" s="89">
        <f t="shared" si="220"/>
        <v>396.09</v>
      </c>
      <c r="BL136" s="89">
        <f t="shared" si="220"/>
        <v>107.28</v>
      </c>
      <c r="BM136" s="89">
        <f t="shared" si="220"/>
        <v>503.37</v>
      </c>
    </row>
    <row r="137" spans="1:65" ht="21" customHeight="1" x14ac:dyDescent="0.2">
      <c r="A137" s="11">
        <v>147</v>
      </c>
      <c r="B137" s="53">
        <v>82</v>
      </c>
      <c r="C137" s="54"/>
      <c r="D137" s="55">
        <v>1</v>
      </c>
      <c r="E137" s="60" t="s">
        <v>134</v>
      </c>
      <c r="F137" s="56" t="s">
        <v>440</v>
      </c>
      <c r="G137" s="102" t="s">
        <v>355</v>
      </c>
      <c r="H137" s="102"/>
      <c r="I137" s="102"/>
      <c r="J137" s="59" t="s">
        <v>245</v>
      </c>
      <c r="K137" s="59" t="s">
        <v>246</v>
      </c>
      <c r="L137" s="59"/>
      <c r="M137" s="60" t="s">
        <v>219</v>
      </c>
      <c r="N137" s="60" t="s">
        <v>134</v>
      </c>
      <c r="O137" s="56" t="s">
        <v>440</v>
      </c>
      <c r="P137" s="95" t="s">
        <v>23</v>
      </c>
      <c r="Q137" s="90">
        <v>21367</v>
      </c>
      <c r="R137" s="90">
        <v>30047</v>
      </c>
      <c r="S137" s="91">
        <v>28963</v>
      </c>
      <c r="T137" s="62">
        <f>CEILING(V137,10)</f>
        <v>880</v>
      </c>
      <c r="U137" s="205">
        <v>800</v>
      </c>
      <c r="V137" s="63">
        <f>U137*1.1</f>
        <v>880.00000000000011</v>
      </c>
      <c r="W137" s="205">
        <v>750</v>
      </c>
      <c r="X137" s="64">
        <f>ROUND(W137*11,2)</f>
        <v>8250</v>
      </c>
      <c r="Y137" s="249">
        <f>CEILING(X137,1000)</f>
        <v>9000</v>
      </c>
      <c r="Z137" s="63"/>
      <c r="AA137" s="63">
        <f>Y137</f>
        <v>9000</v>
      </c>
      <c r="AB137" s="63"/>
      <c r="AC137" s="63"/>
      <c r="AD137" s="63"/>
      <c r="AE137" s="63"/>
      <c r="AF137" s="63"/>
      <c r="AG137" s="42" t="s">
        <v>24</v>
      </c>
      <c r="AH137" s="5">
        <v>8760</v>
      </c>
      <c r="AI137" s="65"/>
      <c r="AJ137" s="65">
        <f>ROUND(Ceny!$B$32*12,2)</f>
        <v>0</v>
      </c>
      <c r="AK137" s="63"/>
      <c r="AL137" s="63"/>
      <c r="AM137" s="63"/>
      <c r="AN137" s="63"/>
      <c r="AO137" s="63"/>
      <c r="AP137" s="65"/>
      <c r="AQ137" s="65">
        <f>ROUND($Y137*Ceny!$B$6/100,2)</f>
        <v>0</v>
      </c>
      <c r="AR137" s="63"/>
      <c r="AS137" s="63"/>
      <c r="AT137" s="63"/>
      <c r="AU137" s="63"/>
      <c r="AV137" s="63"/>
      <c r="AW137" s="65">
        <f>ROUND(SUM(AP137:AV137),2)</f>
        <v>0</v>
      </c>
      <c r="AX137" s="61" t="s">
        <v>187</v>
      </c>
      <c r="AY137" s="65"/>
      <c r="AZ137" s="65">
        <f>ROUND(Ceny!$B$41*AA137/100,2)</f>
        <v>396.09</v>
      </c>
      <c r="BA137" s="63"/>
      <c r="BB137" s="63"/>
      <c r="BC137" s="65"/>
      <c r="BD137" s="63"/>
      <c r="BE137" s="65"/>
      <c r="BF137" s="65">
        <f>ROUND(Ceny!$C$41*12,2)</f>
        <v>107.28</v>
      </c>
      <c r="BG137" s="63"/>
      <c r="BH137" s="63"/>
      <c r="BI137" s="65"/>
      <c r="BJ137" s="63"/>
      <c r="BK137" s="65">
        <f>ROUND(SUM(AY137:BD137),2)</f>
        <v>396.09</v>
      </c>
      <c r="BL137" s="65">
        <f>ROUND(SUM(BE137:BJ137),2)</f>
        <v>107.28</v>
      </c>
      <c r="BM137" s="67">
        <f>ROUND(SUM(AI137:AO137)+AW137+BK137+BL137,2)</f>
        <v>503.37</v>
      </c>
    </row>
    <row r="138" spans="1:65" s="23" customFormat="1" ht="21" customHeight="1" x14ac:dyDescent="0.2">
      <c r="A138" s="11">
        <v>148</v>
      </c>
      <c r="B138" s="78"/>
      <c r="C138" s="79">
        <v>59</v>
      </c>
      <c r="D138" s="80"/>
      <c r="E138" s="81" t="s">
        <v>135</v>
      </c>
      <c r="F138" s="81"/>
      <c r="G138" s="82"/>
      <c r="H138" s="83" t="s">
        <v>517</v>
      </c>
      <c r="I138" s="83" t="s">
        <v>402</v>
      </c>
      <c r="J138" s="84"/>
      <c r="K138" s="84"/>
      <c r="L138" s="85"/>
      <c r="M138" s="86"/>
      <c r="N138" s="86"/>
      <c r="O138" s="86"/>
      <c r="P138" s="86"/>
      <c r="Q138" s="87">
        <f t="shared" ref="Q138:AF138" si="221">SUM(Q139:Q139)</f>
        <v>758</v>
      </c>
      <c r="R138" s="87">
        <f t="shared" si="221"/>
        <v>688</v>
      </c>
      <c r="S138" s="87">
        <f t="shared" si="221"/>
        <v>740</v>
      </c>
      <c r="T138" s="87">
        <f t="shared" si="221"/>
        <v>810</v>
      </c>
      <c r="U138" s="87">
        <f t="shared" si="221"/>
        <v>728.66666666666663</v>
      </c>
      <c r="V138" s="87">
        <f t="shared" si="221"/>
        <v>801.5333333333333</v>
      </c>
      <c r="W138" s="87">
        <f t="shared" si="221"/>
        <v>500</v>
      </c>
      <c r="X138" s="88">
        <f t="shared" si="221"/>
        <v>5500</v>
      </c>
      <c r="Y138" s="87">
        <f t="shared" si="221"/>
        <v>6000</v>
      </c>
      <c r="Z138" s="87">
        <f t="shared" si="221"/>
        <v>0</v>
      </c>
      <c r="AA138" s="87">
        <f t="shared" si="221"/>
        <v>6000</v>
      </c>
      <c r="AB138" s="87">
        <f t="shared" si="221"/>
        <v>0</v>
      </c>
      <c r="AC138" s="87">
        <f t="shared" si="221"/>
        <v>0</v>
      </c>
      <c r="AD138" s="87">
        <f t="shared" si="221"/>
        <v>0</v>
      </c>
      <c r="AE138" s="87">
        <f t="shared" si="221"/>
        <v>0</v>
      </c>
      <c r="AF138" s="87">
        <f t="shared" si="221"/>
        <v>0</v>
      </c>
      <c r="AG138" s="89"/>
      <c r="AH138" s="89"/>
      <c r="AI138" s="89">
        <f t="shared" ref="AI138:AW138" si="222">SUM(AI139:AI139)</f>
        <v>0</v>
      </c>
      <c r="AJ138" s="89">
        <f t="shared" si="222"/>
        <v>0</v>
      </c>
      <c r="AK138" s="89">
        <f t="shared" si="222"/>
        <v>0</v>
      </c>
      <c r="AL138" s="89">
        <f t="shared" si="222"/>
        <v>0</v>
      </c>
      <c r="AM138" s="89">
        <f t="shared" si="222"/>
        <v>0</v>
      </c>
      <c r="AN138" s="89">
        <f t="shared" si="222"/>
        <v>0</v>
      </c>
      <c r="AO138" s="89">
        <f t="shared" si="222"/>
        <v>0</v>
      </c>
      <c r="AP138" s="89">
        <f t="shared" si="222"/>
        <v>0</v>
      </c>
      <c r="AQ138" s="89">
        <f t="shared" si="222"/>
        <v>0</v>
      </c>
      <c r="AR138" s="89">
        <f t="shared" si="222"/>
        <v>0</v>
      </c>
      <c r="AS138" s="89">
        <f t="shared" si="222"/>
        <v>0</v>
      </c>
      <c r="AT138" s="89">
        <f t="shared" si="222"/>
        <v>0</v>
      </c>
      <c r="AU138" s="89">
        <f t="shared" si="222"/>
        <v>0</v>
      </c>
      <c r="AV138" s="89">
        <f t="shared" si="222"/>
        <v>0</v>
      </c>
      <c r="AW138" s="89">
        <f t="shared" si="222"/>
        <v>0</v>
      </c>
      <c r="AX138" s="89"/>
      <c r="AY138" s="89">
        <f t="shared" ref="AY138:BM138" si="223">SUM(AY139:AY139)</f>
        <v>0</v>
      </c>
      <c r="AZ138" s="89">
        <f t="shared" si="223"/>
        <v>264.06</v>
      </c>
      <c r="BA138" s="89">
        <f t="shared" si="223"/>
        <v>0</v>
      </c>
      <c r="BB138" s="89">
        <f t="shared" si="223"/>
        <v>0</v>
      </c>
      <c r="BC138" s="89">
        <f t="shared" si="223"/>
        <v>0</v>
      </c>
      <c r="BD138" s="89">
        <f t="shared" si="223"/>
        <v>0</v>
      </c>
      <c r="BE138" s="89">
        <f t="shared" si="223"/>
        <v>0</v>
      </c>
      <c r="BF138" s="89">
        <f t="shared" si="223"/>
        <v>107.28</v>
      </c>
      <c r="BG138" s="89">
        <f t="shared" si="223"/>
        <v>0</v>
      </c>
      <c r="BH138" s="89">
        <f t="shared" si="223"/>
        <v>0</v>
      </c>
      <c r="BI138" s="89">
        <f t="shared" si="223"/>
        <v>0</v>
      </c>
      <c r="BJ138" s="89">
        <f t="shared" si="223"/>
        <v>0</v>
      </c>
      <c r="BK138" s="89">
        <f t="shared" si="223"/>
        <v>264.06</v>
      </c>
      <c r="BL138" s="89">
        <f t="shared" si="223"/>
        <v>107.28</v>
      </c>
      <c r="BM138" s="89">
        <f t="shared" si="223"/>
        <v>371.34</v>
      </c>
    </row>
    <row r="139" spans="1:65" s="23" customFormat="1" ht="21" customHeight="1" x14ac:dyDescent="0.2">
      <c r="A139" s="11">
        <v>149</v>
      </c>
      <c r="B139" s="53">
        <v>83</v>
      </c>
      <c r="C139" s="54"/>
      <c r="D139" s="55">
        <v>1</v>
      </c>
      <c r="E139" s="60" t="s">
        <v>135</v>
      </c>
      <c r="F139" s="56" t="s">
        <v>441</v>
      </c>
      <c r="G139" s="57" t="s">
        <v>317</v>
      </c>
      <c r="H139" s="57"/>
      <c r="I139" s="57"/>
      <c r="J139" s="59" t="s">
        <v>245</v>
      </c>
      <c r="K139" s="59" t="s">
        <v>246</v>
      </c>
      <c r="L139" s="59"/>
      <c r="M139" s="60" t="s">
        <v>219</v>
      </c>
      <c r="N139" s="60" t="s">
        <v>135</v>
      </c>
      <c r="O139" s="56" t="s">
        <v>441</v>
      </c>
      <c r="P139" s="95" t="s">
        <v>23</v>
      </c>
      <c r="Q139" s="90">
        <v>758</v>
      </c>
      <c r="R139" s="90">
        <v>688</v>
      </c>
      <c r="S139" s="91">
        <v>740</v>
      </c>
      <c r="T139" s="62">
        <f>CEILING(V139,10)</f>
        <v>810</v>
      </c>
      <c r="U139" s="63">
        <f>(Q139+R139+S139)/3</f>
        <v>728.66666666666663</v>
      </c>
      <c r="V139" s="63">
        <f>U139*1.1</f>
        <v>801.5333333333333</v>
      </c>
      <c r="W139" s="205">
        <v>500</v>
      </c>
      <c r="X139" s="64">
        <f>ROUND(W139*11,2)</f>
        <v>5500</v>
      </c>
      <c r="Y139" s="249">
        <f>CEILING(X139,1000)</f>
        <v>6000</v>
      </c>
      <c r="Z139" s="41"/>
      <c r="AA139" s="63">
        <f>Y139</f>
        <v>6000</v>
      </c>
      <c r="AB139" s="63"/>
      <c r="AC139" s="63"/>
      <c r="AD139" s="63"/>
      <c r="AE139" s="63"/>
      <c r="AF139" s="63"/>
      <c r="AG139" s="42" t="s">
        <v>24</v>
      </c>
      <c r="AH139" s="5" t="s">
        <v>186</v>
      </c>
      <c r="AI139" s="41"/>
      <c r="AJ139" s="65">
        <f>ROUND(Ceny!$B$32*12,2)</f>
        <v>0</v>
      </c>
      <c r="AK139" s="63"/>
      <c r="AL139" s="63"/>
      <c r="AM139" s="63"/>
      <c r="AN139" s="63"/>
      <c r="AO139" s="63"/>
      <c r="AP139" s="41"/>
      <c r="AQ139" s="65">
        <f>ROUND($Y139*Ceny!$B$6/100,2)</f>
        <v>0</v>
      </c>
      <c r="AR139" s="63"/>
      <c r="AS139" s="63"/>
      <c r="AT139" s="63"/>
      <c r="AU139" s="63"/>
      <c r="AV139" s="63"/>
      <c r="AW139" s="65">
        <f>ROUND(SUM(AP139:AV139),2)</f>
        <v>0</v>
      </c>
      <c r="AX139" s="61" t="s">
        <v>187</v>
      </c>
      <c r="AY139" s="41"/>
      <c r="AZ139" s="65">
        <f>ROUND(Ceny!$B$41*AA139/100,2)</f>
        <v>264.06</v>
      </c>
      <c r="BA139" s="63"/>
      <c r="BB139" s="63"/>
      <c r="BC139" s="63"/>
      <c r="BD139" s="63"/>
      <c r="BE139" s="41"/>
      <c r="BF139" s="65">
        <f>ROUND(Ceny!$C$41*12,2)</f>
        <v>107.28</v>
      </c>
      <c r="BG139" s="63"/>
      <c r="BH139" s="63"/>
      <c r="BI139" s="63"/>
      <c r="BJ139" s="63"/>
      <c r="BK139" s="65">
        <f>ROUND(SUM(AY139:BD139),2)</f>
        <v>264.06</v>
      </c>
      <c r="BL139" s="65">
        <f>ROUND(SUM(BE139:BJ139),2)</f>
        <v>107.28</v>
      </c>
      <c r="BM139" s="67">
        <f>ROUND(SUM(AI139:AO139)+AW139+BK139+BL139,2)</f>
        <v>371.34</v>
      </c>
    </row>
    <row r="140" spans="1:65" s="23" customFormat="1" ht="21" customHeight="1" x14ac:dyDescent="0.2">
      <c r="A140" s="11">
        <v>150</v>
      </c>
      <c r="B140" s="78"/>
      <c r="C140" s="79">
        <v>60</v>
      </c>
      <c r="D140" s="80"/>
      <c r="E140" s="81" t="s">
        <v>272</v>
      </c>
      <c r="F140" s="81"/>
      <c r="G140" s="82"/>
      <c r="H140" s="83" t="s">
        <v>518</v>
      </c>
      <c r="I140" s="83" t="s">
        <v>402</v>
      </c>
      <c r="J140" s="84"/>
      <c r="K140" s="84"/>
      <c r="L140" s="85"/>
      <c r="M140" s="86"/>
      <c r="N140" s="86"/>
      <c r="O140" s="86"/>
      <c r="P140" s="86"/>
      <c r="Q140" s="87">
        <f t="shared" ref="Q140:AF140" si="224">SUM(Q141:Q141)</f>
        <v>42</v>
      </c>
      <c r="R140" s="87">
        <f t="shared" si="224"/>
        <v>50</v>
      </c>
      <c r="S140" s="87">
        <f t="shared" si="224"/>
        <v>26</v>
      </c>
      <c r="T140" s="87">
        <f t="shared" si="224"/>
        <v>50</v>
      </c>
      <c r="U140" s="87">
        <f t="shared" si="224"/>
        <v>39.333333333333336</v>
      </c>
      <c r="V140" s="87">
        <f t="shared" si="224"/>
        <v>43.266666666666673</v>
      </c>
      <c r="W140" s="87">
        <f t="shared" si="224"/>
        <v>200</v>
      </c>
      <c r="X140" s="88">
        <f t="shared" si="224"/>
        <v>2200</v>
      </c>
      <c r="Y140" s="87">
        <f t="shared" si="224"/>
        <v>2000</v>
      </c>
      <c r="Z140" s="87">
        <f t="shared" si="224"/>
        <v>2000</v>
      </c>
      <c r="AA140" s="87">
        <f t="shared" si="224"/>
        <v>0</v>
      </c>
      <c r="AB140" s="87">
        <f t="shared" si="224"/>
        <v>0</v>
      </c>
      <c r="AC140" s="87">
        <f t="shared" si="224"/>
        <v>0</v>
      </c>
      <c r="AD140" s="87">
        <f t="shared" si="224"/>
        <v>0</v>
      </c>
      <c r="AE140" s="87">
        <f t="shared" si="224"/>
        <v>0</v>
      </c>
      <c r="AF140" s="87">
        <f t="shared" si="224"/>
        <v>0</v>
      </c>
      <c r="AG140" s="89"/>
      <c r="AH140" s="89"/>
      <c r="AI140" s="89">
        <f t="shared" ref="AI140:AW140" si="225">SUM(AI141:AI141)</f>
        <v>0</v>
      </c>
      <c r="AJ140" s="89">
        <f t="shared" si="225"/>
        <v>0</v>
      </c>
      <c r="AK140" s="89">
        <f t="shared" si="225"/>
        <v>0</v>
      </c>
      <c r="AL140" s="89">
        <f t="shared" si="225"/>
        <v>0</v>
      </c>
      <c r="AM140" s="89">
        <f t="shared" si="225"/>
        <v>0</v>
      </c>
      <c r="AN140" s="89">
        <f t="shared" si="225"/>
        <v>0</v>
      </c>
      <c r="AO140" s="89">
        <f t="shared" si="225"/>
        <v>0</v>
      </c>
      <c r="AP140" s="89">
        <f t="shared" si="225"/>
        <v>0</v>
      </c>
      <c r="AQ140" s="89">
        <f t="shared" si="225"/>
        <v>0</v>
      </c>
      <c r="AR140" s="89">
        <f t="shared" si="225"/>
        <v>0</v>
      </c>
      <c r="AS140" s="89">
        <f t="shared" si="225"/>
        <v>0</v>
      </c>
      <c r="AT140" s="89">
        <f t="shared" si="225"/>
        <v>0</v>
      </c>
      <c r="AU140" s="89">
        <f t="shared" si="225"/>
        <v>0</v>
      </c>
      <c r="AV140" s="89">
        <f t="shared" si="225"/>
        <v>0</v>
      </c>
      <c r="AW140" s="89">
        <f t="shared" si="225"/>
        <v>0</v>
      </c>
      <c r="AX140" s="89"/>
      <c r="AY140" s="89">
        <f t="shared" ref="AY140:BM140" si="226">SUM(AY141:AY141)</f>
        <v>111.52</v>
      </c>
      <c r="AZ140" s="89">
        <f t="shared" si="226"/>
        <v>0</v>
      </c>
      <c r="BA140" s="89">
        <f t="shared" si="226"/>
        <v>0</v>
      </c>
      <c r="BB140" s="89">
        <f t="shared" si="226"/>
        <v>0</v>
      </c>
      <c r="BC140" s="89">
        <f t="shared" si="226"/>
        <v>0</v>
      </c>
      <c r="BD140" s="89">
        <f t="shared" si="226"/>
        <v>0</v>
      </c>
      <c r="BE140" s="89">
        <f t="shared" si="226"/>
        <v>50.52</v>
      </c>
      <c r="BF140" s="89">
        <f t="shared" si="226"/>
        <v>0</v>
      </c>
      <c r="BG140" s="89">
        <f t="shared" si="226"/>
        <v>0</v>
      </c>
      <c r="BH140" s="89">
        <f t="shared" si="226"/>
        <v>0</v>
      </c>
      <c r="BI140" s="89">
        <f t="shared" si="226"/>
        <v>0</v>
      </c>
      <c r="BJ140" s="89">
        <f t="shared" si="226"/>
        <v>0</v>
      </c>
      <c r="BK140" s="89">
        <f t="shared" si="226"/>
        <v>111.52</v>
      </c>
      <c r="BL140" s="89">
        <f t="shared" si="226"/>
        <v>50.52</v>
      </c>
      <c r="BM140" s="89">
        <f t="shared" si="226"/>
        <v>162.04</v>
      </c>
    </row>
    <row r="141" spans="1:65" ht="21" customHeight="1" x14ac:dyDescent="0.2">
      <c r="A141" s="11">
        <v>151</v>
      </c>
      <c r="B141" s="53">
        <v>84</v>
      </c>
      <c r="C141" s="54"/>
      <c r="D141" s="55">
        <v>1</v>
      </c>
      <c r="E141" s="60" t="s">
        <v>272</v>
      </c>
      <c r="F141" s="56" t="s">
        <v>39</v>
      </c>
      <c r="G141" s="57" t="s">
        <v>330</v>
      </c>
      <c r="H141" s="57"/>
      <c r="I141" s="57"/>
      <c r="J141" s="59" t="s">
        <v>247</v>
      </c>
      <c r="K141" s="59" t="s">
        <v>248</v>
      </c>
      <c r="L141" s="59"/>
      <c r="M141" s="60" t="s">
        <v>219</v>
      </c>
      <c r="N141" s="60" t="s">
        <v>272</v>
      </c>
      <c r="O141" s="56" t="s">
        <v>39</v>
      </c>
      <c r="P141" s="42">
        <v>5732745883</v>
      </c>
      <c r="Q141" s="90">
        <v>42</v>
      </c>
      <c r="R141" s="90">
        <v>50</v>
      </c>
      <c r="S141" s="91">
        <v>26</v>
      </c>
      <c r="T141" s="62">
        <f>CEILING(V141,10)</f>
        <v>50</v>
      </c>
      <c r="U141" s="63">
        <f>(Q141+R141+S141)/3</f>
        <v>39.333333333333336</v>
      </c>
      <c r="V141" s="63">
        <f>U141*1.1</f>
        <v>43.266666666666673</v>
      </c>
      <c r="W141" s="205">
        <v>200</v>
      </c>
      <c r="X141" s="64">
        <f>ROUND(W141*11,2)</f>
        <v>2200</v>
      </c>
      <c r="Y141" s="249">
        <f>FLOOR(X141,1000)</f>
        <v>2000</v>
      </c>
      <c r="Z141" s="63">
        <f>Y141</f>
        <v>2000</v>
      </c>
      <c r="AA141" s="63"/>
      <c r="AB141" s="63"/>
      <c r="AC141" s="63"/>
      <c r="AD141" s="63"/>
      <c r="AE141" s="63"/>
      <c r="AF141" s="63"/>
      <c r="AG141" s="42" t="s">
        <v>24</v>
      </c>
      <c r="AH141" s="5" t="s">
        <v>186</v>
      </c>
      <c r="AI141" s="65">
        <f>ROUND(Ceny!$B$31*12,2)</f>
        <v>0</v>
      </c>
      <c r="AJ141" s="63"/>
      <c r="AK141" s="63"/>
      <c r="AL141" s="63"/>
      <c r="AM141" s="63"/>
      <c r="AN141" s="63"/>
      <c r="AO141" s="63"/>
      <c r="AP141" s="65">
        <f>ROUND($Y141*Ceny!$B$5/100,2)</f>
        <v>0</v>
      </c>
      <c r="AQ141" s="63"/>
      <c r="AR141" s="63"/>
      <c r="AS141" s="63"/>
      <c r="AT141" s="63"/>
      <c r="AU141" s="63"/>
      <c r="AV141" s="63"/>
      <c r="AW141" s="65">
        <f>ROUND(SUM(AP141:AV141),2)</f>
        <v>0</v>
      </c>
      <c r="AX141" s="61" t="s">
        <v>187</v>
      </c>
      <c r="AY141" s="65">
        <f>ROUND(Ceny!$B$40*Z141/100,2)</f>
        <v>111.52</v>
      </c>
      <c r="AZ141" s="63"/>
      <c r="BA141" s="63"/>
      <c r="BB141" s="63"/>
      <c r="BC141" s="63"/>
      <c r="BD141" s="63"/>
      <c r="BE141" s="65">
        <f>ROUND(Ceny!$C$40*12,2)</f>
        <v>50.52</v>
      </c>
      <c r="BF141" s="63"/>
      <c r="BG141" s="63"/>
      <c r="BH141" s="63"/>
      <c r="BI141" s="63"/>
      <c r="BJ141" s="63"/>
      <c r="BK141" s="65">
        <f>ROUND(SUM(AY141:BD141),2)</f>
        <v>111.52</v>
      </c>
      <c r="BL141" s="65">
        <f>ROUND(SUM(BE141:BJ141),2)</f>
        <v>50.52</v>
      </c>
      <c r="BM141" s="67">
        <f>ROUND(SUM(AI141:AO141)+AW141+BK141+BL141,2)</f>
        <v>162.04</v>
      </c>
    </row>
    <row r="142" spans="1:65" s="96" customFormat="1" ht="21" customHeight="1" x14ac:dyDescent="0.2">
      <c r="A142" s="11">
        <v>152</v>
      </c>
      <c r="B142" s="78"/>
      <c r="C142" s="79">
        <v>61</v>
      </c>
      <c r="D142" s="80"/>
      <c r="E142" s="81" t="s">
        <v>136</v>
      </c>
      <c r="F142" s="81"/>
      <c r="G142" s="82"/>
      <c r="H142" s="83" t="s">
        <v>519</v>
      </c>
      <c r="I142" s="83" t="s">
        <v>402</v>
      </c>
      <c r="J142" s="84"/>
      <c r="K142" s="84"/>
      <c r="L142" s="85"/>
      <c r="M142" s="86"/>
      <c r="N142" s="86"/>
      <c r="O142" s="86"/>
      <c r="P142" s="86"/>
      <c r="Q142" s="87">
        <f t="shared" ref="Q142:AF142" si="227">SUM(Q143:Q143)</f>
        <v>935</v>
      </c>
      <c r="R142" s="87">
        <f t="shared" si="227"/>
        <v>878</v>
      </c>
      <c r="S142" s="87">
        <f t="shared" si="227"/>
        <v>753</v>
      </c>
      <c r="T142" s="87">
        <f t="shared" si="227"/>
        <v>950</v>
      </c>
      <c r="U142" s="87">
        <f t="shared" si="227"/>
        <v>855.33333333333337</v>
      </c>
      <c r="V142" s="87">
        <f t="shared" si="227"/>
        <v>940.86666666666679</v>
      </c>
      <c r="W142" s="87">
        <f t="shared" si="227"/>
        <v>1000</v>
      </c>
      <c r="X142" s="88">
        <f t="shared" si="227"/>
        <v>11000</v>
      </c>
      <c r="Y142" s="87">
        <f t="shared" si="227"/>
        <v>11000</v>
      </c>
      <c r="Z142" s="87">
        <f t="shared" si="227"/>
        <v>0</v>
      </c>
      <c r="AA142" s="87">
        <f t="shared" si="227"/>
        <v>11000</v>
      </c>
      <c r="AB142" s="87">
        <f t="shared" si="227"/>
        <v>0</v>
      </c>
      <c r="AC142" s="87">
        <f t="shared" si="227"/>
        <v>0</v>
      </c>
      <c r="AD142" s="87">
        <f t="shared" si="227"/>
        <v>0</v>
      </c>
      <c r="AE142" s="87">
        <f t="shared" si="227"/>
        <v>0</v>
      </c>
      <c r="AF142" s="87">
        <f t="shared" si="227"/>
        <v>0</v>
      </c>
      <c r="AG142" s="89"/>
      <c r="AH142" s="89"/>
      <c r="AI142" s="89">
        <f t="shared" ref="AI142:AW142" si="228">SUM(AI143:AI143)</f>
        <v>0</v>
      </c>
      <c r="AJ142" s="89">
        <f t="shared" si="228"/>
        <v>0</v>
      </c>
      <c r="AK142" s="89">
        <f t="shared" si="228"/>
        <v>0</v>
      </c>
      <c r="AL142" s="89">
        <f t="shared" si="228"/>
        <v>0</v>
      </c>
      <c r="AM142" s="89">
        <f t="shared" si="228"/>
        <v>0</v>
      </c>
      <c r="AN142" s="89">
        <f t="shared" si="228"/>
        <v>0</v>
      </c>
      <c r="AO142" s="89">
        <f t="shared" si="228"/>
        <v>0</v>
      </c>
      <c r="AP142" s="89">
        <f t="shared" si="228"/>
        <v>0</v>
      </c>
      <c r="AQ142" s="89">
        <f t="shared" si="228"/>
        <v>0</v>
      </c>
      <c r="AR142" s="89">
        <f t="shared" si="228"/>
        <v>0</v>
      </c>
      <c r="AS142" s="89">
        <f t="shared" si="228"/>
        <v>0</v>
      </c>
      <c r="AT142" s="89">
        <f t="shared" si="228"/>
        <v>0</v>
      </c>
      <c r="AU142" s="89">
        <f t="shared" si="228"/>
        <v>0</v>
      </c>
      <c r="AV142" s="89">
        <f t="shared" si="228"/>
        <v>0</v>
      </c>
      <c r="AW142" s="89">
        <f t="shared" si="228"/>
        <v>0</v>
      </c>
      <c r="AX142" s="89"/>
      <c r="AY142" s="89">
        <f t="shared" ref="AY142:BM142" si="229">SUM(AY143:AY143)</f>
        <v>0</v>
      </c>
      <c r="AZ142" s="89">
        <f t="shared" si="229"/>
        <v>484.11</v>
      </c>
      <c r="BA142" s="89">
        <f t="shared" si="229"/>
        <v>0</v>
      </c>
      <c r="BB142" s="89">
        <f t="shared" si="229"/>
        <v>0</v>
      </c>
      <c r="BC142" s="89">
        <f t="shared" si="229"/>
        <v>0</v>
      </c>
      <c r="BD142" s="89">
        <f t="shared" si="229"/>
        <v>0</v>
      </c>
      <c r="BE142" s="89">
        <f t="shared" si="229"/>
        <v>0</v>
      </c>
      <c r="BF142" s="89">
        <f t="shared" si="229"/>
        <v>107.28</v>
      </c>
      <c r="BG142" s="89">
        <f t="shared" si="229"/>
        <v>0</v>
      </c>
      <c r="BH142" s="89">
        <f t="shared" si="229"/>
        <v>0</v>
      </c>
      <c r="BI142" s="89">
        <f t="shared" si="229"/>
        <v>0</v>
      </c>
      <c r="BJ142" s="89">
        <f t="shared" si="229"/>
        <v>0</v>
      </c>
      <c r="BK142" s="89">
        <f t="shared" si="229"/>
        <v>484.11</v>
      </c>
      <c r="BL142" s="89">
        <f t="shared" si="229"/>
        <v>107.28</v>
      </c>
      <c r="BM142" s="89">
        <f t="shared" si="229"/>
        <v>591.39</v>
      </c>
    </row>
    <row r="143" spans="1:65" s="96" customFormat="1" ht="21" customHeight="1" x14ac:dyDescent="0.2">
      <c r="A143" s="11">
        <v>153</v>
      </c>
      <c r="B143" s="53">
        <v>85</v>
      </c>
      <c r="C143" s="54"/>
      <c r="D143" s="55">
        <v>1</v>
      </c>
      <c r="E143" s="60" t="s">
        <v>136</v>
      </c>
      <c r="F143" s="56" t="s">
        <v>137</v>
      </c>
      <c r="G143" s="57" t="s">
        <v>318</v>
      </c>
      <c r="H143" s="57"/>
      <c r="I143" s="57"/>
      <c r="J143" s="59" t="s">
        <v>245</v>
      </c>
      <c r="K143" s="59" t="s">
        <v>246</v>
      </c>
      <c r="L143" s="59"/>
      <c r="M143" s="60" t="s">
        <v>219</v>
      </c>
      <c r="N143" s="60" t="s">
        <v>136</v>
      </c>
      <c r="O143" s="56" t="s">
        <v>137</v>
      </c>
      <c r="P143" s="95" t="s">
        <v>23</v>
      </c>
      <c r="Q143" s="90">
        <v>935</v>
      </c>
      <c r="R143" s="90">
        <v>878</v>
      </c>
      <c r="S143" s="91">
        <v>753</v>
      </c>
      <c r="T143" s="62">
        <f>CEILING(V143,10)</f>
        <v>950</v>
      </c>
      <c r="U143" s="63">
        <f>(Q143+R143+S143)/3</f>
        <v>855.33333333333337</v>
      </c>
      <c r="V143" s="63">
        <f>U143*1.1</f>
        <v>940.86666666666679</v>
      </c>
      <c r="W143" s="205">
        <v>1000</v>
      </c>
      <c r="X143" s="64">
        <f>ROUND(W143*11,2)</f>
        <v>11000</v>
      </c>
      <c r="Y143" s="249">
        <f>CEILING(X143,1000)</f>
        <v>11000</v>
      </c>
      <c r="Z143" s="63"/>
      <c r="AA143" s="63">
        <f>Y143</f>
        <v>11000</v>
      </c>
      <c r="AB143" s="63"/>
      <c r="AC143" s="63"/>
      <c r="AD143" s="63"/>
      <c r="AE143" s="63"/>
      <c r="AF143" s="63"/>
      <c r="AG143" s="42" t="s">
        <v>24</v>
      </c>
      <c r="AH143" s="5" t="s">
        <v>186</v>
      </c>
      <c r="AI143" s="63"/>
      <c r="AJ143" s="65">
        <f>ROUND(Ceny!$B$32*12,2)</f>
        <v>0</v>
      </c>
      <c r="AK143" s="63"/>
      <c r="AL143" s="63"/>
      <c r="AM143" s="63"/>
      <c r="AN143" s="63"/>
      <c r="AO143" s="63"/>
      <c r="AP143" s="63"/>
      <c r="AQ143" s="65">
        <f>ROUND($Y143*Ceny!$B$6/100,2)</f>
        <v>0</v>
      </c>
      <c r="AR143" s="63"/>
      <c r="AS143" s="63"/>
      <c r="AT143" s="63"/>
      <c r="AU143" s="63"/>
      <c r="AV143" s="63"/>
      <c r="AW143" s="65">
        <f>ROUND(SUM(AP143:AV143),2)</f>
        <v>0</v>
      </c>
      <c r="AX143" s="61" t="s">
        <v>187</v>
      </c>
      <c r="AY143" s="63"/>
      <c r="AZ143" s="65">
        <f>ROUND(Ceny!$B$41*AA143/100,2)</f>
        <v>484.11</v>
      </c>
      <c r="BA143" s="63"/>
      <c r="BB143" s="63"/>
      <c r="BC143" s="63"/>
      <c r="BD143" s="63"/>
      <c r="BE143" s="63"/>
      <c r="BF143" s="65">
        <f>ROUND(Ceny!$C$41*12,2)</f>
        <v>107.28</v>
      </c>
      <c r="BG143" s="63"/>
      <c r="BH143" s="63"/>
      <c r="BI143" s="63"/>
      <c r="BJ143" s="63"/>
      <c r="BK143" s="65">
        <f>ROUND(SUM(AY143:BD143),2)</f>
        <v>484.11</v>
      </c>
      <c r="BL143" s="65">
        <f>ROUND(SUM(BE143:BJ143),2)</f>
        <v>107.28</v>
      </c>
      <c r="BM143" s="67">
        <f>ROUND(SUM(AI143:AO143)+AW143+BK143+BL143,2)</f>
        <v>591.39</v>
      </c>
    </row>
    <row r="144" spans="1:65" ht="21" customHeight="1" x14ac:dyDescent="0.2">
      <c r="A144" s="11">
        <v>154</v>
      </c>
      <c r="B144" s="78"/>
      <c r="C144" s="79">
        <v>62</v>
      </c>
      <c r="D144" s="80"/>
      <c r="E144" s="81" t="s">
        <v>138</v>
      </c>
      <c r="F144" s="81"/>
      <c r="G144" s="82"/>
      <c r="H144" s="83" t="s">
        <v>520</v>
      </c>
      <c r="I144" s="83" t="s">
        <v>402</v>
      </c>
      <c r="J144" s="84"/>
      <c r="K144" s="84"/>
      <c r="L144" s="85"/>
      <c r="M144" s="86"/>
      <c r="N144" s="86"/>
      <c r="O144" s="86"/>
      <c r="P144" s="86"/>
      <c r="Q144" s="87">
        <f t="shared" ref="Q144:AF144" si="230">SUM(Q145:Q145)</f>
        <v>17816</v>
      </c>
      <c r="R144" s="87">
        <f t="shared" si="230"/>
        <v>15541</v>
      </c>
      <c r="S144" s="87">
        <f t="shared" si="230"/>
        <v>16959</v>
      </c>
      <c r="T144" s="87">
        <f t="shared" si="230"/>
        <v>18450</v>
      </c>
      <c r="U144" s="87">
        <f t="shared" si="230"/>
        <v>16772</v>
      </c>
      <c r="V144" s="87">
        <f t="shared" si="230"/>
        <v>18449.2</v>
      </c>
      <c r="W144" s="87">
        <f t="shared" si="230"/>
        <v>17000</v>
      </c>
      <c r="X144" s="88">
        <f t="shared" si="230"/>
        <v>187000</v>
      </c>
      <c r="Y144" s="87">
        <f t="shared" si="230"/>
        <v>187000</v>
      </c>
      <c r="Z144" s="87">
        <f t="shared" si="230"/>
        <v>0</v>
      </c>
      <c r="AA144" s="87">
        <f t="shared" si="230"/>
        <v>0</v>
      </c>
      <c r="AB144" s="87">
        <f t="shared" si="230"/>
        <v>0</v>
      </c>
      <c r="AC144" s="87">
        <f t="shared" si="230"/>
        <v>0</v>
      </c>
      <c r="AD144" s="87">
        <f t="shared" si="230"/>
        <v>187000</v>
      </c>
      <c r="AE144" s="87">
        <f t="shared" si="230"/>
        <v>0</v>
      </c>
      <c r="AF144" s="87">
        <f t="shared" si="230"/>
        <v>0</v>
      </c>
      <c r="AG144" s="89"/>
      <c r="AH144" s="89"/>
      <c r="AI144" s="89">
        <f t="shared" ref="AI144:AW144" si="231">SUM(AI145:AI145)</f>
        <v>0</v>
      </c>
      <c r="AJ144" s="89">
        <f t="shared" si="231"/>
        <v>0</v>
      </c>
      <c r="AK144" s="89">
        <f t="shared" si="231"/>
        <v>0</v>
      </c>
      <c r="AL144" s="89">
        <f t="shared" si="231"/>
        <v>0</v>
      </c>
      <c r="AM144" s="89">
        <f t="shared" si="231"/>
        <v>0</v>
      </c>
      <c r="AN144" s="89">
        <f t="shared" si="231"/>
        <v>0</v>
      </c>
      <c r="AO144" s="89">
        <f t="shared" si="231"/>
        <v>0</v>
      </c>
      <c r="AP144" s="89">
        <f t="shared" si="231"/>
        <v>0</v>
      </c>
      <c r="AQ144" s="89">
        <f t="shared" si="231"/>
        <v>0</v>
      </c>
      <c r="AR144" s="89">
        <f t="shared" si="231"/>
        <v>0</v>
      </c>
      <c r="AS144" s="89">
        <f t="shared" si="231"/>
        <v>0</v>
      </c>
      <c r="AT144" s="89">
        <f t="shared" si="231"/>
        <v>0</v>
      </c>
      <c r="AU144" s="89">
        <f t="shared" si="231"/>
        <v>0</v>
      </c>
      <c r="AV144" s="89">
        <f t="shared" si="231"/>
        <v>0</v>
      </c>
      <c r="AW144" s="89">
        <f t="shared" si="231"/>
        <v>0</v>
      </c>
      <c r="AX144" s="89"/>
      <c r="AY144" s="89">
        <f t="shared" ref="AY144:BM144" si="232">SUM(AY145:AY145)</f>
        <v>0</v>
      </c>
      <c r="AZ144" s="89">
        <f t="shared" si="232"/>
        <v>0</v>
      </c>
      <c r="BA144" s="89">
        <f t="shared" si="232"/>
        <v>0</v>
      </c>
      <c r="BB144" s="89">
        <f t="shared" si="232"/>
        <v>6432.8</v>
      </c>
      <c r="BC144" s="89">
        <f t="shared" si="232"/>
        <v>0</v>
      </c>
      <c r="BD144" s="89">
        <f t="shared" si="232"/>
        <v>0</v>
      </c>
      <c r="BE144" s="89">
        <f t="shared" si="232"/>
        <v>0</v>
      </c>
      <c r="BF144" s="89">
        <f t="shared" si="232"/>
        <v>0</v>
      </c>
      <c r="BG144" s="89">
        <f t="shared" si="232"/>
        <v>0</v>
      </c>
      <c r="BH144" s="89">
        <f t="shared" si="232"/>
        <v>1982.4</v>
      </c>
      <c r="BI144" s="89">
        <f t="shared" si="232"/>
        <v>0</v>
      </c>
      <c r="BJ144" s="89">
        <f t="shared" si="232"/>
        <v>0</v>
      </c>
      <c r="BK144" s="89">
        <f t="shared" si="232"/>
        <v>6432.8</v>
      </c>
      <c r="BL144" s="89">
        <f t="shared" si="232"/>
        <v>1982.4</v>
      </c>
      <c r="BM144" s="89">
        <f t="shared" si="232"/>
        <v>8415.2000000000007</v>
      </c>
    </row>
    <row r="145" spans="1:65" s="96" customFormat="1" ht="21" customHeight="1" x14ac:dyDescent="0.2">
      <c r="A145" s="11">
        <v>155</v>
      </c>
      <c r="B145" s="53">
        <v>86</v>
      </c>
      <c r="C145" s="54"/>
      <c r="D145" s="55">
        <v>1</v>
      </c>
      <c r="E145" s="60" t="s">
        <v>138</v>
      </c>
      <c r="F145" s="56" t="s">
        <v>139</v>
      </c>
      <c r="G145" s="57" t="s">
        <v>356</v>
      </c>
      <c r="H145" s="57"/>
      <c r="I145" s="57"/>
      <c r="J145" s="59" t="s">
        <v>33</v>
      </c>
      <c r="K145" s="59" t="s">
        <v>242</v>
      </c>
      <c r="L145" s="59"/>
      <c r="M145" s="60" t="s">
        <v>219</v>
      </c>
      <c r="N145" s="60" t="s">
        <v>138</v>
      </c>
      <c r="O145" s="56" t="s">
        <v>139</v>
      </c>
      <c r="P145" s="42">
        <v>5732745883</v>
      </c>
      <c r="Q145" s="90">
        <v>17816</v>
      </c>
      <c r="R145" s="90">
        <v>15541</v>
      </c>
      <c r="S145" s="91">
        <v>16959</v>
      </c>
      <c r="T145" s="62">
        <f>CEILING(V145,10)</f>
        <v>18450</v>
      </c>
      <c r="U145" s="63">
        <f>(Q145+R145+S145)/3</f>
        <v>16772</v>
      </c>
      <c r="V145" s="63">
        <f>U145*1.1</f>
        <v>18449.2</v>
      </c>
      <c r="W145" s="205">
        <v>17000</v>
      </c>
      <c r="X145" s="64">
        <f>ROUND(W145*11,2)</f>
        <v>187000</v>
      </c>
      <c r="Y145" s="249">
        <f>CEILING(X145,1000)</f>
        <v>187000</v>
      </c>
      <c r="Z145" s="63"/>
      <c r="AA145" s="63"/>
      <c r="AB145" s="63"/>
      <c r="AC145" s="63"/>
      <c r="AD145" s="63">
        <f>Y145</f>
        <v>187000</v>
      </c>
      <c r="AE145" s="63"/>
      <c r="AF145" s="63"/>
      <c r="AG145" s="42" t="s">
        <v>24</v>
      </c>
      <c r="AH145" s="5" t="s">
        <v>186</v>
      </c>
      <c r="AI145" s="63"/>
      <c r="AJ145" s="63"/>
      <c r="AK145" s="63"/>
      <c r="AL145" s="63"/>
      <c r="AM145" s="65">
        <f>ROUND(Ceny!$B$35*12,2)</f>
        <v>0</v>
      </c>
      <c r="AN145" s="63"/>
      <c r="AO145" s="63"/>
      <c r="AP145" s="63"/>
      <c r="AQ145" s="63"/>
      <c r="AR145" s="63"/>
      <c r="AS145" s="63"/>
      <c r="AT145" s="65">
        <f>ROUND($Y145*Ceny!$B$9/100,2)</f>
        <v>0</v>
      </c>
      <c r="AU145" s="63"/>
      <c r="AV145" s="63"/>
      <c r="AW145" s="65">
        <f>ROUND(SUM(AP145:AV145),2)</f>
        <v>0</v>
      </c>
      <c r="AX145" s="61" t="s">
        <v>187</v>
      </c>
      <c r="AY145" s="63"/>
      <c r="AZ145" s="63"/>
      <c r="BA145" s="63"/>
      <c r="BB145" s="65">
        <f>ROUND(Ceny!$B$43*AD145/100,2)</f>
        <v>6432.8</v>
      </c>
      <c r="BC145" s="63"/>
      <c r="BD145" s="63"/>
      <c r="BE145" s="63"/>
      <c r="BF145" s="63"/>
      <c r="BG145" s="63"/>
      <c r="BH145" s="65">
        <f>ROUND(Ceny!$C$43*12,2)</f>
        <v>1982.4</v>
      </c>
      <c r="BI145" s="63"/>
      <c r="BJ145" s="63"/>
      <c r="BK145" s="204">
        <f>ROUND(SUM(AY145:BD145),2)</f>
        <v>6432.8</v>
      </c>
      <c r="BL145" s="204">
        <f>ROUND(SUM(BE145:BJ145),2)</f>
        <v>1982.4</v>
      </c>
      <c r="BM145" s="67">
        <f>ROUND(SUM(AI145:AO145)+AW145+BK145+BL145,2)</f>
        <v>8415.2000000000007</v>
      </c>
    </row>
    <row r="146" spans="1:65" s="23" customFormat="1" ht="21" customHeight="1" x14ac:dyDescent="0.2">
      <c r="A146" s="11">
        <v>158</v>
      </c>
      <c r="B146" s="78"/>
      <c r="C146" s="79">
        <v>63</v>
      </c>
      <c r="D146" s="80"/>
      <c r="E146" s="81" t="s">
        <v>141</v>
      </c>
      <c r="F146" s="81"/>
      <c r="G146" s="82"/>
      <c r="H146" s="83" t="s">
        <v>521</v>
      </c>
      <c r="I146" s="83" t="s">
        <v>402</v>
      </c>
      <c r="J146" s="84"/>
      <c r="K146" s="84"/>
      <c r="L146" s="85"/>
      <c r="M146" s="86"/>
      <c r="N146" s="86"/>
      <c r="O146" s="86"/>
      <c r="P146" s="86"/>
      <c r="Q146" s="87">
        <f t="shared" ref="Q146:AF146" si="233">SUM(Q147:Q147)</f>
        <v>609</v>
      </c>
      <c r="R146" s="87">
        <f t="shared" si="233"/>
        <v>1252</v>
      </c>
      <c r="S146" s="87">
        <f t="shared" si="233"/>
        <v>1874</v>
      </c>
      <c r="T146" s="87">
        <f t="shared" si="233"/>
        <v>1210</v>
      </c>
      <c r="U146" s="87">
        <f t="shared" si="233"/>
        <v>1100</v>
      </c>
      <c r="V146" s="87">
        <f t="shared" si="233"/>
        <v>1210</v>
      </c>
      <c r="W146" s="87">
        <f t="shared" si="233"/>
        <v>1000</v>
      </c>
      <c r="X146" s="88">
        <f t="shared" si="233"/>
        <v>11000</v>
      </c>
      <c r="Y146" s="87">
        <f t="shared" si="233"/>
        <v>11000</v>
      </c>
      <c r="Z146" s="87">
        <f t="shared" si="233"/>
        <v>0</v>
      </c>
      <c r="AA146" s="87">
        <f t="shared" si="233"/>
        <v>11000</v>
      </c>
      <c r="AB146" s="87">
        <f t="shared" si="233"/>
        <v>0</v>
      </c>
      <c r="AC146" s="87">
        <f t="shared" si="233"/>
        <v>0</v>
      </c>
      <c r="AD146" s="87">
        <f t="shared" si="233"/>
        <v>0</v>
      </c>
      <c r="AE146" s="87">
        <f t="shared" si="233"/>
        <v>0</v>
      </c>
      <c r="AF146" s="87">
        <f t="shared" si="233"/>
        <v>0</v>
      </c>
      <c r="AG146" s="89"/>
      <c r="AH146" s="89"/>
      <c r="AI146" s="89">
        <f t="shared" ref="AI146:AW146" si="234">SUM(AI147:AI147)</f>
        <v>0</v>
      </c>
      <c r="AJ146" s="89">
        <f t="shared" si="234"/>
        <v>0</v>
      </c>
      <c r="AK146" s="89">
        <f t="shared" si="234"/>
        <v>0</v>
      </c>
      <c r="AL146" s="89">
        <f t="shared" si="234"/>
        <v>0</v>
      </c>
      <c r="AM146" s="89">
        <f t="shared" si="234"/>
        <v>0</v>
      </c>
      <c r="AN146" s="89">
        <f t="shared" si="234"/>
        <v>0</v>
      </c>
      <c r="AO146" s="89">
        <f t="shared" si="234"/>
        <v>0</v>
      </c>
      <c r="AP146" s="89">
        <f t="shared" si="234"/>
        <v>0</v>
      </c>
      <c r="AQ146" s="89">
        <f t="shared" si="234"/>
        <v>0</v>
      </c>
      <c r="AR146" s="89">
        <f t="shared" si="234"/>
        <v>0</v>
      </c>
      <c r="AS146" s="89">
        <f t="shared" si="234"/>
        <v>0</v>
      </c>
      <c r="AT146" s="89">
        <f t="shared" si="234"/>
        <v>0</v>
      </c>
      <c r="AU146" s="89">
        <f t="shared" si="234"/>
        <v>0</v>
      </c>
      <c r="AV146" s="89">
        <f t="shared" si="234"/>
        <v>0</v>
      </c>
      <c r="AW146" s="89">
        <f t="shared" si="234"/>
        <v>0</v>
      </c>
      <c r="AX146" s="89"/>
      <c r="AY146" s="89">
        <f t="shared" ref="AY146:BM146" si="235">SUM(AY147:AY147)</f>
        <v>0</v>
      </c>
      <c r="AZ146" s="89">
        <f t="shared" si="235"/>
        <v>484.11</v>
      </c>
      <c r="BA146" s="89">
        <f t="shared" si="235"/>
        <v>0</v>
      </c>
      <c r="BB146" s="89">
        <f t="shared" si="235"/>
        <v>0</v>
      </c>
      <c r="BC146" s="89">
        <f t="shared" si="235"/>
        <v>0</v>
      </c>
      <c r="BD146" s="89">
        <f t="shared" si="235"/>
        <v>0</v>
      </c>
      <c r="BE146" s="89">
        <f t="shared" si="235"/>
        <v>0</v>
      </c>
      <c r="BF146" s="89">
        <f t="shared" si="235"/>
        <v>107.28</v>
      </c>
      <c r="BG146" s="89">
        <f t="shared" si="235"/>
        <v>0</v>
      </c>
      <c r="BH146" s="89">
        <f t="shared" si="235"/>
        <v>0</v>
      </c>
      <c r="BI146" s="89">
        <f t="shared" si="235"/>
        <v>0</v>
      </c>
      <c r="BJ146" s="89">
        <f t="shared" si="235"/>
        <v>0</v>
      </c>
      <c r="BK146" s="89">
        <f t="shared" si="235"/>
        <v>484.11</v>
      </c>
      <c r="BL146" s="89">
        <f t="shared" si="235"/>
        <v>107.28</v>
      </c>
      <c r="BM146" s="89">
        <f t="shared" si="235"/>
        <v>591.39</v>
      </c>
    </row>
    <row r="147" spans="1:65" ht="21" customHeight="1" x14ac:dyDescent="0.2">
      <c r="A147" s="11">
        <v>159</v>
      </c>
      <c r="B147" s="53">
        <v>88</v>
      </c>
      <c r="C147" s="54"/>
      <c r="D147" s="55">
        <v>1</v>
      </c>
      <c r="E147" s="60" t="s">
        <v>142</v>
      </c>
      <c r="F147" s="56" t="s">
        <v>442</v>
      </c>
      <c r="G147" s="57" t="s">
        <v>309</v>
      </c>
      <c r="H147" s="57"/>
      <c r="I147" s="105"/>
      <c r="J147" s="59" t="s">
        <v>245</v>
      </c>
      <c r="K147" s="59" t="s">
        <v>246</v>
      </c>
      <c r="L147" s="105"/>
      <c r="M147" s="60" t="s">
        <v>219</v>
      </c>
      <c r="N147" s="60" t="s">
        <v>142</v>
      </c>
      <c r="O147" s="56" t="s">
        <v>442</v>
      </c>
      <c r="P147" s="95" t="s">
        <v>23</v>
      </c>
      <c r="Q147" s="90">
        <v>609</v>
      </c>
      <c r="R147" s="90">
        <v>1252</v>
      </c>
      <c r="S147" s="91">
        <v>1874</v>
      </c>
      <c r="T147" s="62">
        <f>CEILING(V147,10)</f>
        <v>1210</v>
      </c>
      <c r="U147" s="63">
        <v>1100</v>
      </c>
      <c r="V147" s="63">
        <f>U147*1.1</f>
        <v>1210</v>
      </c>
      <c r="W147" s="205">
        <v>1000</v>
      </c>
      <c r="X147" s="64">
        <f>ROUND(W147*11,2)</f>
        <v>11000</v>
      </c>
      <c r="Y147" s="249">
        <f>FLOOR(X147,1000)</f>
        <v>11000</v>
      </c>
      <c r="Z147" s="63"/>
      <c r="AA147" s="63">
        <f>Y147</f>
        <v>11000</v>
      </c>
      <c r="AB147" s="63"/>
      <c r="AC147" s="63"/>
      <c r="AD147" s="63"/>
      <c r="AE147" s="63"/>
      <c r="AF147" s="63"/>
      <c r="AG147" s="42" t="s">
        <v>24</v>
      </c>
      <c r="AH147" s="5" t="s">
        <v>186</v>
      </c>
      <c r="AI147" s="63"/>
      <c r="AJ147" s="65">
        <f>ROUND(Ceny!$B$32*12,2)</f>
        <v>0</v>
      </c>
      <c r="AK147" s="63"/>
      <c r="AL147" s="63"/>
      <c r="AM147" s="63"/>
      <c r="AN147" s="63"/>
      <c r="AO147" s="63"/>
      <c r="AP147" s="63"/>
      <c r="AQ147" s="65">
        <f>ROUND($Y147*Ceny!$B$6/100,2)</f>
        <v>0</v>
      </c>
      <c r="AR147" s="63"/>
      <c r="AS147" s="63"/>
      <c r="AT147" s="63"/>
      <c r="AU147" s="63"/>
      <c r="AV147" s="63"/>
      <c r="AW147" s="65">
        <f>ROUND(SUM(AP147:AV147),2)</f>
        <v>0</v>
      </c>
      <c r="AX147" s="61" t="s">
        <v>187</v>
      </c>
      <c r="AY147" s="63"/>
      <c r="AZ147" s="65">
        <f>ROUND(Ceny!$B$41*AA147/100,2)</f>
        <v>484.11</v>
      </c>
      <c r="BA147" s="63"/>
      <c r="BB147" s="63"/>
      <c r="BC147" s="63"/>
      <c r="BD147" s="63"/>
      <c r="BE147" s="63"/>
      <c r="BF147" s="65">
        <f>ROUND(Ceny!$C$41*12,2)</f>
        <v>107.28</v>
      </c>
      <c r="BG147" s="63"/>
      <c r="BH147" s="63"/>
      <c r="BI147" s="63"/>
      <c r="BJ147" s="63"/>
      <c r="BK147" s="65">
        <f>ROUND(SUM(AY147:BD147),2)</f>
        <v>484.11</v>
      </c>
      <c r="BL147" s="65">
        <f>ROUND(SUM(BE147:BJ147),2)</f>
        <v>107.28</v>
      </c>
      <c r="BM147" s="67">
        <f>ROUND(SUM(AI147:AO147)+AW147+BK147+BL147,2)</f>
        <v>591.39</v>
      </c>
    </row>
    <row r="148" spans="1:65" s="23" customFormat="1" ht="21" customHeight="1" x14ac:dyDescent="0.2">
      <c r="A148" s="11">
        <v>160</v>
      </c>
      <c r="B148" s="78"/>
      <c r="C148" s="79">
        <v>64</v>
      </c>
      <c r="D148" s="80"/>
      <c r="E148" s="81" t="s">
        <v>143</v>
      </c>
      <c r="F148" s="81"/>
      <c r="G148" s="82"/>
      <c r="H148" s="83" t="s">
        <v>522</v>
      </c>
      <c r="I148" s="83" t="s">
        <v>402</v>
      </c>
      <c r="J148" s="84"/>
      <c r="K148" s="84"/>
      <c r="L148" s="85"/>
      <c r="M148" s="86"/>
      <c r="N148" s="86"/>
      <c r="O148" s="86"/>
      <c r="P148" s="86"/>
      <c r="Q148" s="87">
        <f t="shared" ref="Q148:AF148" si="236">SUM(Q149:Q149)</f>
        <v>12134</v>
      </c>
      <c r="R148" s="87">
        <f t="shared" si="236"/>
        <v>10554</v>
      </c>
      <c r="S148" s="87">
        <f t="shared" si="236"/>
        <v>12658</v>
      </c>
      <c r="T148" s="87">
        <f t="shared" si="236"/>
        <v>12970</v>
      </c>
      <c r="U148" s="87">
        <f t="shared" si="236"/>
        <v>11782</v>
      </c>
      <c r="V148" s="87">
        <f t="shared" si="236"/>
        <v>12960.2</v>
      </c>
      <c r="W148" s="87">
        <f t="shared" si="236"/>
        <v>8200</v>
      </c>
      <c r="X148" s="88">
        <f t="shared" si="236"/>
        <v>90200</v>
      </c>
      <c r="Y148" s="87">
        <f t="shared" si="236"/>
        <v>91000</v>
      </c>
      <c r="Z148" s="87">
        <f t="shared" si="236"/>
        <v>0</v>
      </c>
      <c r="AA148" s="87">
        <f t="shared" si="236"/>
        <v>0</v>
      </c>
      <c r="AB148" s="87">
        <f t="shared" si="236"/>
        <v>0</v>
      </c>
      <c r="AC148" s="87">
        <f t="shared" si="236"/>
        <v>0</v>
      </c>
      <c r="AD148" s="87">
        <f t="shared" si="236"/>
        <v>91000</v>
      </c>
      <c r="AE148" s="87">
        <f t="shared" si="236"/>
        <v>0</v>
      </c>
      <c r="AF148" s="87">
        <f t="shared" si="236"/>
        <v>0</v>
      </c>
      <c r="AG148" s="89"/>
      <c r="AH148" s="89"/>
      <c r="AI148" s="89">
        <f t="shared" ref="AI148:AW148" si="237">SUM(AI149:AI149)</f>
        <v>0</v>
      </c>
      <c r="AJ148" s="89">
        <f t="shared" si="237"/>
        <v>0</v>
      </c>
      <c r="AK148" s="89">
        <f t="shared" si="237"/>
        <v>0</v>
      </c>
      <c r="AL148" s="89">
        <f t="shared" si="237"/>
        <v>0</v>
      </c>
      <c r="AM148" s="89">
        <f t="shared" si="237"/>
        <v>0</v>
      </c>
      <c r="AN148" s="89">
        <f t="shared" si="237"/>
        <v>0</v>
      </c>
      <c r="AO148" s="89">
        <f t="shared" si="237"/>
        <v>0</v>
      </c>
      <c r="AP148" s="89">
        <f t="shared" si="237"/>
        <v>0</v>
      </c>
      <c r="AQ148" s="89">
        <f t="shared" si="237"/>
        <v>0</v>
      </c>
      <c r="AR148" s="89">
        <f t="shared" si="237"/>
        <v>0</v>
      </c>
      <c r="AS148" s="89">
        <f t="shared" si="237"/>
        <v>0</v>
      </c>
      <c r="AT148" s="89">
        <f t="shared" si="237"/>
        <v>0</v>
      </c>
      <c r="AU148" s="89">
        <f t="shared" si="237"/>
        <v>0</v>
      </c>
      <c r="AV148" s="89">
        <f t="shared" si="237"/>
        <v>0</v>
      </c>
      <c r="AW148" s="89">
        <f t="shared" si="237"/>
        <v>0</v>
      </c>
      <c r="AX148" s="89"/>
      <c r="AY148" s="89">
        <f t="shared" ref="AY148:BM148" si="238">SUM(AY149:AY149)</f>
        <v>0</v>
      </c>
      <c r="AZ148" s="89">
        <f t="shared" si="238"/>
        <v>0</v>
      </c>
      <c r="BA148" s="89">
        <f t="shared" si="238"/>
        <v>0</v>
      </c>
      <c r="BB148" s="89">
        <f t="shared" si="238"/>
        <v>3130.4</v>
      </c>
      <c r="BC148" s="89">
        <f t="shared" si="238"/>
        <v>0</v>
      </c>
      <c r="BD148" s="89">
        <f t="shared" si="238"/>
        <v>0</v>
      </c>
      <c r="BE148" s="89">
        <f t="shared" si="238"/>
        <v>0</v>
      </c>
      <c r="BF148" s="89">
        <f t="shared" si="238"/>
        <v>0</v>
      </c>
      <c r="BG148" s="89">
        <f t="shared" si="238"/>
        <v>0</v>
      </c>
      <c r="BH148" s="89">
        <f t="shared" si="238"/>
        <v>1982.4</v>
      </c>
      <c r="BI148" s="89">
        <f t="shared" si="238"/>
        <v>0</v>
      </c>
      <c r="BJ148" s="89">
        <f t="shared" si="238"/>
        <v>0</v>
      </c>
      <c r="BK148" s="89">
        <f t="shared" si="238"/>
        <v>3130.4</v>
      </c>
      <c r="BL148" s="89">
        <f t="shared" si="238"/>
        <v>1982.4</v>
      </c>
      <c r="BM148" s="89">
        <f t="shared" si="238"/>
        <v>5112.8</v>
      </c>
    </row>
    <row r="149" spans="1:65" ht="21" customHeight="1" x14ac:dyDescent="0.2">
      <c r="A149" s="11">
        <v>161</v>
      </c>
      <c r="B149" s="53">
        <v>89</v>
      </c>
      <c r="C149" s="54"/>
      <c r="D149" s="55">
        <v>1</v>
      </c>
      <c r="E149" s="60" t="s">
        <v>143</v>
      </c>
      <c r="F149" s="56" t="s">
        <v>144</v>
      </c>
      <c r="G149" s="57" t="s">
        <v>322</v>
      </c>
      <c r="H149" s="57"/>
      <c r="I149" s="57"/>
      <c r="J149" s="59" t="s">
        <v>33</v>
      </c>
      <c r="K149" s="59" t="s">
        <v>242</v>
      </c>
      <c r="L149" s="59"/>
      <c r="M149" s="60" t="s">
        <v>219</v>
      </c>
      <c r="N149" s="60" t="s">
        <v>143</v>
      </c>
      <c r="O149" s="56" t="s">
        <v>144</v>
      </c>
      <c r="P149" s="95" t="s">
        <v>23</v>
      </c>
      <c r="Q149" s="90">
        <v>12134</v>
      </c>
      <c r="R149" s="90">
        <v>10554</v>
      </c>
      <c r="S149" s="91">
        <v>12658</v>
      </c>
      <c r="T149" s="62">
        <f>CEILING(V149,10)</f>
        <v>12970</v>
      </c>
      <c r="U149" s="63">
        <f>(Q149+R149+S149)/3</f>
        <v>11782</v>
      </c>
      <c r="V149" s="63">
        <f>U149*1.1</f>
        <v>12960.2</v>
      </c>
      <c r="W149" s="205">
        <v>8200</v>
      </c>
      <c r="X149" s="64">
        <f>ROUND(W149*11,2)</f>
        <v>90200</v>
      </c>
      <c r="Y149" s="249">
        <f>CEILING(X149,1000)</f>
        <v>91000</v>
      </c>
      <c r="Z149" s="63"/>
      <c r="AA149" s="63"/>
      <c r="AB149" s="63"/>
      <c r="AC149" s="63"/>
      <c r="AD149" s="63">
        <f>Y149</f>
        <v>91000</v>
      </c>
      <c r="AE149" s="63"/>
      <c r="AF149" s="63"/>
      <c r="AG149" s="42" t="s">
        <v>24</v>
      </c>
      <c r="AH149" s="5" t="s">
        <v>186</v>
      </c>
      <c r="AI149" s="63"/>
      <c r="AJ149" s="63"/>
      <c r="AK149" s="63"/>
      <c r="AL149" s="63"/>
      <c r="AM149" s="65">
        <f>ROUND(Ceny!$B$35*12,2)</f>
        <v>0</v>
      </c>
      <c r="AN149" s="63"/>
      <c r="AO149" s="63"/>
      <c r="AP149" s="63"/>
      <c r="AQ149" s="63"/>
      <c r="AR149" s="63"/>
      <c r="AS149" s="63"/>
      <c r="AT149" s="65">
        <f>ROUND($Y149*Ceny!$B$9/100,2)</f>
        <v>0</v>
      </c>
      <c r="AU149" s="63"/>
      <c r="AV149" s="63"/>
      <c r="AW149" s="65">
        <f>ROUND(SUM(AP149:AV149),2)</f>
        <v>0</v>
      </c>
      <c r="AX149" s="61" t="s">
        <v>187</v>
      </c>
      <c r="AY149" s="63"/>
      <c r="AZ149" s="63"/>
      <c r="BA149" s="63"/>
      <c r="BB149" s="65">
        <f>ROUND(Ceny!$B$43*AD149/100,2)</f>
        <v>3130.4</v>
      </c>
      <c r="BC149" s="63"/>
      <c r="BD149" s="63"/>
      <c r="BE149" s="63"/>
      <c r="BF149" s="63"/>
      <c r="BG149" s="63"/>
      <c r="BH149" s="65">
        <f>ROUND(Ceny!$C$43*12,2)</f>
        <v>1982.4</v>
      </c>
      <c r="BI149" s="63"/>
      <c r="BJ149" s="63"/>
      <c r="BK149" s="65">
        <f>ROUND(SUM(AY149:BD149),2)</f>
        <v>3130.4</v>
      </c>
      <c r="BL149" s="65">
        <f>ROUND(SUM(BE149:BJ149),2)</f>
        <v>1982.4</v>
      </c>
      <c r="BM149" s="67">
        <f>ROUND(SUM(AI149:AO149)+AW149+BK149+BL149,2)</f>
        <v>5112.8</v>
      </c>
    </row>
    <row r="150" spans="1:65" s="23" customFormat="1" ht="21" customHeight="1" x14ac:dyDescent="0.2">
      <c r="A150" s="11">
        <v>162</v>
      </c>
      <c r="B150" s="78"/>
      <c r="C150" s="79">
        <v>65</v>
      </c>
      <c r="D150" s="80"/>
      <c r="E150" s="81" t="s">
        <v>145</v>
      </c>
      <c r="F150" s="81"/>
      <c r="G150" s="82"/>
      <c r="H150" s="83" t="s">
        <v>523</v>
      </c>
      <c r="I150" s="83" t="s">
        <v>402</v>
      </c>
      <c r="J150" s="84"/>
      <c r="K150" s="84"/>
      <c r="L150" s="85"/>
      <c r="M150" s="86"/>
      <c r="N150" s="86"/>
      <c r="O150" s="86"/>
      <c r="P150" s="86"/>
      <c r="Q150" s="87">
        <f t="shared" ref="Q150:AF150" si="239">SUM(Q151:Q151)</f>
        <v>797</v>
      </c>
      <c r="R150" s="87">
        <f t="shared" si="239"/>
        <v>879</v>
      </c>
      <c r="S150" s="87">
        <f t="shared" si="239"/>
        <v>933</v>
      </c>
      <c r="T150" s="87">
        <f t="shared" si="239"/>
        <v>960</v>
      </c>
      <c r="U150" s="87">
        <f t="shared" si="239"/>
        <v>869.66666666666663</v>
      </c>
      <c r="V150" s="87">
        <f t="shared" si="239"/>
        <v>956.63333333333333</v>
      </c>
      <c r="W150" s="87">
        <f t="shared" si="239"/>
        <v>600</v>
      </c>
      <c r="X150" s="88">
        <f t="shared" si="239"/>
        <v>6600</v>
      </c>
      <c r="Y150" s="87">
        <f t="shared" si="239"/>
        <v>7000</v>
      </c>
      <c r="Z150" s="87">
        <f t="shared" si="239"/>
        <v>0</v>
      </c>
      <c r="AA150" s="87">
        <f t="shared" si="239"/>
        <v>7000</v>
      </c>
      <c r="AB150" s="87">
        <f t="shared" si="239"/>
        <v>0</v>
      </c>
      <c r="AC150" s="87">
        <f t="shared" si="239"/>
        <v>0</v>
      </c>
      <c r="AD150" s="87">
        <f t="shared" si="239"/>
        <v>0</v>
      </c>
      <c r="AE150" s="87">
        <f t="shared" si="239"/>
        <v>0</v>
      </c>
      <c r="AF150" s="87">
        <f t="shared" si="239"/>
        <v>0</v>
      </c>
      <c r="AG150" s="89"/>
      <c r="AH150" s="89"/>
      <c r="AI150" s="89">
        <f t="shared" ref="AI150:AW150" si="240">SUM(AI151:AI151)</f>
        <v>0</v>
      </c>
      <c r="AJ150" s="89">
        <f t="shared" si="240"/>
        <v>0</v>
      </c>
      <c r="AK150" s="89">
        <f t="shared" si="240"/>
        <v>0</v>
      </c>
      <c r="AL150" s="89">
        <f t="shared" si="240"/>
        <v>0</v>
      </c>
      <c r="AM150" s="89">
        <f t="shared" si="240"/>
        <v>0</v>
      </c>
      <c r="AN150" s="89">
        <f t="shared" si="240"/>
        <v>0</v>
      </c>
      <c r="AO150" s="89">
        <f t="shared" si="240"/>
        <v>0</v>
      </c>
      <c r="AP150" s="89">
        <f t="shared" si="240"/>
        <v>0</v>
      </c>
      <c r="AQ150" s="89">
        <f t="shared" si="240"/>
        <v>0</v>
      </c>
      <c r="AR150" s="89">
        <f t="shared" si="240"/>
        <v>0</v>
      </c>
      <c r="AS150" s="89">
        <f t="shared" si="240"/>
        <v>0</v>
      </c>
      <c r="AT150" s="89">
        <f t="shared" si="240"/>
        <v>0</v>
      </c>
      <c r="AU150" s="89">
        <f t="shared" si="240"/>
        <v>0</v>
      </c>
      <c r="AV150" s="89">
        <f t="shared" si="240"/>
        <v>0</v>
      </c>
      <c r="AW150" s="89">
        <f t="shared" si="240"/>
        <v>0</v>
      </c>
      <c r="AX150" s="89"/>
      <c r="AY150" s="89">
        <f t="shared" ref="AY150:BM150" si="241">SUM(AY151:AY151)</f>
        <v>0</v>
      </c>
      <c r="AZ150" s="89">
        <f t="shared" si="241"/>
        <v>308.07</v>
      </c>
      <c r="BA150" s="89">
        <f t="shared" si="241"/>
        <v>0</v>
      </c>
      <c r="BB150" s="89">
        <f t="shared" si="241"/>
        <v>0</v>
      </c>
      <c r="BC150" s="89">
        <f t="shared" si="241"/>
        <v>0</v>
      </c>
      <c r="BD150" s="89">
        <f t="shared" si="241"/>
        <v>0</v>
      </c>
      <c r="BE150" s="89">
        <f t="shared" si="241"/>
        <v>0</v>
      </c>
      <c r="BF150" s="89">
        <f t="shared" si="241"/>
        <v>107.28</v>
      </c>
      <c r="BG150" s="89">
        <f t="shared" si="241"/>
        <v>0</v>
      </c>
      <c r="BH150" s="89">
        <f t="shared" si="241"/>
        <v>0</v>
      </c>
      <c r="BI150" s="89">
        <f t="shared" si="241"/>
        <v>0</v>
      </c>
      <c r="BJ150" s="89">
        <f t="shared" si="241"/>
        <v>0</v>
      </c>
      <c r="BK150" s="89">
        <f t="shared" si="241"/>
        <v>308.07</v>
      </c>
      <c r="BL150" s="89">
        <f t="shared" si="241"/>
        <v>107.28</v>
      </c>
      <c r="BM150" s="89">
        <f t="shared" si="241"/>
        <v>415.35</v>
      </c>
    </row>
    <row r="151" spans="1:65" ht="21" customHeight="1" x14ac:dyDescent="0.2">
      <c r="A151" s="11">
        <v>163</v>
      </c>
      <c r="B151" s="53">
        <v>90</v>
      </c>
      <c r="C151" s="54"/>
      <c r="D151" s="55">
        <v>1</v>
      </c>
      <c r="E151" s="60" t="s">
        <v>145</v>
      </c>
      <c r="F151" s="56" t="s">
        <v>443</v>
      </c>
      <c r="G151" s="57" t="s">
        <v>329</v>
      </c>
      <c r="H151" s="57"/>
      <c r="I151" s="57"/>
      <c r="J151" s="59" t="s">
        <v>245</v>
      </c>
      <c r="K151" s="59" t="s">
        <v>246</v>
      </c>
      <c r="L151" s="59"/>
      <c r="M151" s="60" t="s">
        <v>219</v>
      </c>
      <c r="N151" s="60" t="s">
        <v>145</v>
      </c>
      <c r="O151" s="56" t="s">
        <v>443</v>
      </c>
      <c r="P151" s="95" t="s">
        <v>23</v>
      </c>
      <c r="Q151" s="90">
        <v>797</v>
      </c>
      <c r="R151" s="90">
        <v>879</v>
      </c>
      <c r="S151" s="91">
        <v>933</v>
      </c>
      <c r="T151" s="62">
        <f>CEILING(V151,10)</f>
        <v>960</v>
      </c>
      <c r="U151" s="63">
        <f>(Q151+R151+S151)/3</f>
        <v>869.66666666666663</v>
      </c>
      <c r="V151" s="63">
        <f>U151*1.1</f>
        <v>956.63333333333333</v>
      </c>
      <c r="W151" s="205">
        <v>600</v>
      </c>
      <c r="X151" s="64">
        <f>ROUND(W151*11,2)</f>
        <v>6600</v>
      </c>
      <c r="Y151" s="249">
        <f>CEILING(X151,1000)</f>
        <v>7000</v>
      </c>
      <c r="Z151" s="63"/>
      <c r="AA151" s="63">
        <f>Y151</f>
        <v>7000</v>
      </c>
      <c r="AB151" s="63"/>
      <c r="AC151" s="63"/>
      <c r="AD151" s="63"/>
      <c r="AE151" s="63"/>
      <c r="AF151" s="63"/>
      <c r="AG151" s="42" t="s">
        <v>24</v>
      </c>
      <c r="AH151" s="5" t="s">
        <v>186</v>
      </c>
      <c r="AI151" s="63"/>
      <c r="AJ151" s="65">
        <f>ROUND(Ceny!$B$32*12,2)</f>
        <v>0</v>
      </c>
      <c r="AK151" s="63"/>
      <c r="AL151" s="63"/>
      <c r="AM151" s="63"/>
      <c r="AN151" s="63"/>
      <c r="AO151" s="63"/>
      <c r="AP151" s="63"/>
      <c r="AQ151" s="65">
        <f>ROUND($Y151*Ceny!$B$6/100,2)</f>
        <v>0</v>
      </c>
      <c r="AR151" s="63"/>
      <c r="AS151" s="63"/>
      <c r="AT151" s="63"/>
      <c r="AU151" s="63"/>
      <c r="AV151" s="63"/>
      <c r="AW151" s="65">
        <f>ROUND(SUM(AP151:AV151),2)</f>
        <v>0</v>
      </c>
      <c r="AX151" s="61" t="s">
        <v>187</v>
      </c>
      <c r="AY151" s="63"/>
      <c r="AZ151" s="65">
        <f>ROUND(Ceny!$B$41*AA151/100,2)</f>
        <v>308.07</v>
      </c>
      <c r="BA151" s="63"/>
      <c r="BB151" s="63"/>
      <c r="BC151" s="63"/>
      <c r="BD151" s="63"/>
      <c r="BE151" s="63"/>
      <c r="BF151" s="65">
        <f>ROUND(Ceny!$C$41*12,2)</f>
        <v>107.28</v>
      </c>
      <c r="BG151" s="63"/>
      <c r="BH151" s="63"/>
      <c r="BI151" s="63"/>
      <c r="BJ151" s="63"/>
      <c r="BK151" s="65">
        <f>ROUND(SUM(AY151:BD151),2)</f>
        <v>308.07</v>
      </c>
      <c r="BL151" s="65">
        <f>ROUND(SUM(BE151:BJ151),2)</f>
        <v>107.28</v>
      </c>
      <c r="BM151" s="67">
        <f>ROUND(SUM(AI151:AO151)+AW151+BK151+BL151,2)</f>
        <v>415.35</v>
      </c>
    </row>
    <row r="152" spans="1:65" s="96" customFormat="1" ht="21" customHeight="1" x14ac:dyDescent="0.2">
      <c r="A152" s="11">
        <v>175</v>
      </c>
      <c r="B152" s="78"/>
      <c r="C152" s="79">
        <v>66</v>
      </c>
      <c r="D152" s="80"/>
      <c r="E152" s="81" t="s">
        <v>237</v>
      </c>
      <c r="F152" s="81"/>
      <c r="G152" s="82"/>
      <c r="H152" s="83" t="s">
        <v>524</v>
      </c>
      <c r="I152" s="83" t="s">
        <v>402</v>
      </c>
      <c r="J152" s="84"/>
      <c r="K152" s="84"/>
      <c r="L152" s="85"/>
      <c r="M152" s="86"/>
      <c r="N152" s="86"/>
      <c r="O152" s="86"/>
      <c r="P152" s="86"/>
      <c r="Q152" s="87">
        <f t="shared" ref="Q152:AF152" si="242">SUM(Q153:Q153)</f>
        <v>29209</v>
      </c>
      <c r="R152" s="87">
        <f t="shared" si="242"/>
        <v>27213</v>
      </c>
      <c r="S152" s="87">
        <f t="shared" si="242"/>
        <v>23903</v>
      </c>
      <c r="T152" s="87">
        <f t="shared" si="242"/>
        <v>29460</v>
      </c>
      <c r="U152" s="87">
        <f t="shared" si="242"/>
        <v>26775</v>
      </c>
      <c r="V152" s="87">
        <f t="shared" si="242"/>
        <v>29452.500000000004</v>
      </c>
      <c r="W152" s="87">
        <f t="shared" si="242"/>
        <v>26000</v>
      </c>
      <c r="X152" s="88">
        <f t="shared" si="242"/>
        <v>286000</v>
      </c>
      <c r="Y152" s="87">
        <f t="shared" si="242"/>
        <v>286000</v>
      </c>
      <c r="Z152" s="87">
        <f t="shared" si="242"/>
        <v>0</v>
      </c>
      <c r="AA152" s="87">
        <f t="shared" si="242"/>
        <v>0</v>
      </c>
      <c r="AB152" s="87">
        <f t="shared" si="242"/>
        <v>0</v>
      </c>
      <c r="AC152" s="87">
        <f t="shared" si="242"/>
        <v>0</v>
      </c>
      <c r="AD152" s="87">
        <f t="shared" si="242"/>
        <v>0</v>
      </c>
      <c r="AE152" s="87">
        <f t="shared" si="242"/>
        <v>286000</v>
      </c>
      <c r="AF152" s="87">
        <f t="shared" si="242"/>
        <v>0</v>
      </c>
      <c r="AG152" s="89"/>
      <c r="AH152" s="89"/>
      <c r="AI152" s="89">
        <f t="shared" ref="AI152:AW152" si="243">SUM(AI153:AI153)</f>
        <v>0</v>
      </c>
      <c r="AJ152" s="89">
        <f t="shared" si="243"/>
        <v>0</v>
      </c>
      <c r="AK152" s="89">
        <f t="shared" si="243"/>
        <v>0</v>
      </c>
      <c r="AL152" s="89">
        <f t="shared" si="243"/>
        <v>0</v>
      </c>
      <c r="AM152" s="89">
        <f t="shared" si="243"/>
        <v>0</v>
      </c>
      <c r="AN152" s="89">
        <f t="shared" si="243"/>
        <v>0</v>
      </c>
      <c r="AO152" s="89">
        <f t="shared" si="243"/>
        <v>0</v>
      </c>
      <c r="AP152" s="89">
        <f t="shared" si="243"/>
        <v>0</v>
      </c>
      <c r="AQ152" s="89">
        <f t="shared" si="243"/>
        <v>0</v>
      </c>
      <c r="AR152" s="89">
        <f t="shared" si="243"/>
        <v>0</v>
      </c>
      <c r="AS152" s="89">
        <f t="shared" si="243"/>
        <v>0</v>
      </c>
      <c r="AT152" s="89">
        <f t="shared" si="243"/>
        <v>0</v>
      </c>
      <c r="AU152" s="89">
        <f t="shared" si="243"/>
        <v>0</v>
      </c>
      <c r="AV152" s="89">
        <f t="shared" si="243"/>
        <v>0</v>
      </c>
      <c r="AW152" s="89">
        <f t="shared" si="243"/>
        <v>0</v>
      </c>
      <c r="AX152" s="89"/>
      <c r="AY152" s="89">
        <f t="shared" ref="AY152:BM152" si="244">SUM(AY153:AY153)</f>
        <v>0</v>
      </c>
      <c r="AZ152" s="89">
        <f t="shared" si="244"/>
        <v>0</v>
      </c>
      <c r="BA152" s="89">
        <f t="shared" si="244"/>
        <v>0</v>
      </c>
      <c r="BB152" s="89">
        <f t="shared" si="244"/>
        <v>0</v>
      </c>
      <c r="BC152" s="89">
        <f t="shared" si="244"/>
        <v>5033.6000000000004</v>
      </c>
      <c r="BD152" s="89">
        <f t="shared" si="244"/>
        <v>0</v>
      </c>
      <c r="BE152" s="89">
        <f t="shared" si="244"/>
        <v>0</v>
      </c>
      <c r="BF152" s="89">
        <f t="shared" si="244"/>
        <v>0</v>
      </c>
      <c r="BG152" s="89">
        <f t="shared" si="244"/>
        <v>0</v>
      </c>
      <c r="BH152" s="89">
        <f t="shared" si="244"/>
        <v>0</v>
      </c>
      <c r="BI152" s="89">
        <f t="shared" si="244"/>
        <v>10025.290000000001</v>
      </c>
      <c r="BJ152" s="89">
        <f t="shared" si="244"/>
        <v>0</v>
      </c>
      <c r="BK152" s="89">
        <f t="shared" si="244"/>
        <v>5033.6000000000004</v>
      </c>
      <c r="BL152" s="89">
        <f t="shared" si="244"/>
        <v>10025.290000000001</v>
      </c>
      <c r="BM152" s="89">
        <f t="shared" si="244"/>
        <v>15058.89</v>
      </c>
    </row>
    <row r="153" spans="1:65" ht="21" customHeight="1" x14ac:dyDescent="0.2">
      <c r="A153" s="11">
        <v>176</v>
      </c>
      <c r="B153" s="53">
        <v>97</v>
      </c>
      <c r="C153" s="54"/>
      <c r="D153" s="55">
        <v>1</v>
      </c>
      <c r="E153" s="60" t="s">
        <v>239</v>
      </c>
      <c r="F153" s="56" t="s">
        <v>238</v>
      </c>
      <c r="G153" s="102" t="s">
        <v>312</v>
      </c>
      <c r="H153" s="102"/>
      <c r="I153" s="102"/>
      <c r="J153" s="59" t="s">
        <v>243</v>
      </c>
      <c r="K153" s="59" t="s">
        <v>244</v>
      </c>
      <c r="L153" s="59">
        <v>187</v>
      </c>
      <c r="M153" s="60" t="s">
        <v>219</v>
      </c>
      <c r="N153" s="60" t="s">
        <v>237</v>
      </c>
      <c r="O153" s="56" t="s">
        <v>238</v>
      </c>
      <c r="P153" s="95" t="s">
        <v>23</v>
      </c>
      <c r="Q153" s="90">
        <v>29209</v>
      </c>
      <c r="R153" s="90">
        <v>27213</v>
      </c>
      <c r="S153" s="91">
        <v>23903</v>
      </c>
      <c r="T153" s="62">
        <f>CEILING(V153,10)</f>
        <v>29460</v>
      </c>
      <c r="U153" s="63">
        <f>(Q153+R153+S153)/3</f>
        <v>26775</v>
      </c>
      <c r="V153" s="63">
        <f>U153*1.1</f>
        <v>29452.500000000004</v>
      </c>
      <c r="W153" s="205">
        <v>26000</v>
      </c>
      <c r="X153" s="64">
        <f>ROUND(W153*11,2)</f>
        <v>286000</v>
      </c>
      <c r="Y153" s="249">
        <f>FLOOR(X153,1000)</f>
        <v>286000</v>
      </c>
      <c r="Z153" s="63"/>
      <c r="AA153" s="63"/>
      <c r="AB153" s="63"/>
      <c r="AC153" s="63"/>
      <c r="AD153" s="63"/>
      <c r="AE153" s="63">
        <f>Y153</f>
        <v>286000</v>
      </c>
      <c r="AF153" s="63"/>
      <c r="AG153" s="42" t="s">
        <v>24</v>
      </c>
      <c r="AH153" s="5">
        <v>8760</v>
      </c>
      <c r="AI153" s="63"/>
      <c r="AJ153" s="63"/>
      <c r="AK153" s="63"/>
      <c r="AL153" s="63"/>
      <c r="AM153" s="63"/>
      <c r="AN153" s="65">
        <f>ROUND(Ceny!$B$36*12,2)</f>
        <v>0</v>
      </c>
      <c r="AO153" s="63"/>
      <c r="AP153" s="63"/>
      <c r="AQ153" s="63"/>
      <c r="AR153" s="63"/>
      <c r="AS153" s="63"/>
      <c r="AT153" s="63"/>
      <c r="AU153" s="65">
        <f>ROUND($Y153*Ceny!$B$10/100,2)</f>
        <v>0</v>
      </c>
      <c r="AV153" s="63"/>
      <c r="AW153" s="65">
        <f>ROUND(SUM(AP153:AV153),2)</f>
        <v>0</v>
      </c>
      <c r="AX153" s="61" t="s">
        <v>187</v>
      </c>
      <c r="AY153" s="63"/>
      <c r="AZ153" s="63"/>
      <c r="BA153" s="63"/>
      <c r="BB153" s="63"/>
      <c r="BC153" s="65">
        <f>ROUND((Ceny!$B$44*AE153)/100,2)</f>
        <v>5033.6000000000004</v>
      </c>
      <c r="BD153" s="63"/>
      <c r="BE153" s="63"/>
      <c r="BF153" s="63"/>
      <c r="BG153" s="63"/>
      <c r="BH153" s="63"/>
      <c r="BI153" s="65">
        <f>ROUND((Ceny!$D$44*L153*AH153/100),2)</f>
        <v>10025.290000000001</v>
      </c>
      <c r="BJ153" s="63"/>
      <c r="BK153" s="65">
        <f>ROUND(SUM(AY153:BD153),2)</f>
        <v>5033.6000000000004</v>
      </c>
      <c r="BL153" s="204">
        <f>ROUND(SUM(BE153:BJ153),2)</f>
        <v>10025.290000000001</v>
      </c>
      <c r="BM153" s="67">
        <f>ROUND(SUM(AI153:AO153)+AW153+BK153+BL153,2)</f>
        <v>15058.89</v>
      </c>
    </row>
    <row r="154" spans="1:65" s="23" customFormat="1" ht="21" customHeight="1" x14ac:dyDescent="0.2">
      <c r="A154" s="11">
        <v>164</v>
      </c>
      <c r="B154" s="78"/>
      <c r="C154" s="79">
        <v>67</v>
      </c>
      <c r="D154" s="80"/>
      <c r="E154" s="81" t="s">
        <v>216</v>
      </c>
      <c r="F154" s="81"/>
      <c r="G154" s="82"/>
      <c r="H154" s="83" t="s">
        <v>525</v>
      </c>
      <c r="I154" s="83" t="s">
        <v>402</v>
      </c>
      <c r="J154" s="84"/>
      <c r="K154" s="84"/>
      <c r="L154" s="85"/>
      <c r="M154" s="86"/>
      <c r="N154" s="86"/>
      <c r="O154" s="86"/>
      <c r="P154" s="86"/>
      <c r="Q154" s="87">
        <f t="shared" ref="Q154:AF154" si="245">SUM(Q155:Q155)</f>
        <v>8914</v>
      </c>
      <c r="R154" s="87">
        <f t="shared" si="245"/>
        <v>9265</v>
      </c>
      <c r="S154" s="87">
        <f t="shared" si="245"/>
        <v>9638</v>
      </c>
      <c r="T154" s="87">
        <f t="shared" si="245"/>
        <v>10200</v>
      </c>
      <c r="U154" s="87">
        <f t="shared" si="245"/>
        <v>9272.3333333333339</v>
      </c>
      <c r="V154" s="87">
        <f t="shared" si="245"/>
        <v>10199.566666666668</v>
      </c>
      <c r="W154" s="87">
        <f t="shared" si="245"/>
        <v>11000</v>
      </c>
      <c r="X154" s="88">
        <f t="shared" si="245"/>
        <v>121000</v>
      </c>
      <c r="Y154" s="87">
        <f t="shared" si="245"/>
        <v>121000</v>
      </c>
      <c r="Z154" s="87">
        <f t="shared" si="245"/>
        <v>0</v>
      </c>
      <c r="AA154" s="87">
        <f t="shared" si="245"/>
        <v>0</v>
      </c>
      <c r="AB154" s="87">
        <f t="shared" si="245"/>
        <v>0</v>
      </c>
      <c r="AC154" s="87">
        <f t="shared" si="245"/>
        <v>0</v>
      </c>
      <c r="AD154" s="87">
        <f t="shared" si="245"/>
        <v>121000</v>
      </c>
      <c r="AE154" s="87">
        <f t="shared" si="245"/>
        <v>0</v>
      </c>
      <c r="AF154" s="87">
        <f t="shared" si="245"/>
        <v>0</v>
      </c>
      <c r="AG154" s="89"/>
      <c r="AH154" s="89"/>
      <c r="AI154" s="89">
        <f t="shared" ref="AI154:AW154" si="246">SUM(AI155:AI155)</f>
        <v>0</v>
      </c>
      <c r="AJ154" s="89">
        <f t="shared" si="246"/>
        <v>0</v>
      </c>
      <c r="AK154" s="89">
        <f t="shared" si="246"/>
        <v>0</v>
      </c>
      <c r="AL154" s="89">
        <f t="shared" si="246"/>
        <v>0</v>
      </c>
      <c r="AM154" s="89">
        <f t="shared" si="246"/>
        <v>0</v>
      </c>
      <c r="AN154" s="89">
        <f t="shared" si="246"/>
        <v>0</v>
      </c>
      <c r="AO154" s="89">
        <f t="shared" si="246"/>
        <v>0</v>
      </c>
      <c r="AP154" s="89">
        <f t="shared" si="246"/>
        <v>0</v>
      </c>
      <c r="AQ154" s="89">
        <f t="shared" si="246"/>
        <v>0</v>
      </c>
      <c r="AR154" s="89">
        <f t="shared" si="246"/>
        <v>0</v>
      </c>
      <c r="AS154" s="89">
        <f t="shared" si="246"/>
        <v>0</v>
      </c>
      <c r="AT154" s="89">
        <f t="shared" si="246"/>
        <v>0</v>
      </c>
      <c r="AU154" s="89">
        <f t="shared" si="246"/>
        <v>0</v>
      </c>
      <c r="AV154" s="89">
        <f t="shared" si="246"/>
        <v>0</v>
      </c>
      <c r="AW154" s="89">
        <f t="shared" si="246"/>
        <v>0</v>
      </c>
      <c r="AX154" s="89"/>
      <c r="AY154" s="89">
        <f t="shared" ref="AY154:BM154" si="247">SUM(AY155:AY155)</f>
        <v>0</v>
      </c>
      <c r="AZ154" s="89">
        <f t="shared" si="247"/>
        <v>0</v>
      </c>
      <c r="BA154" s="89">
        <f t="shared" si="247"/>
        <v>0</v>
      </c>
      <c r="BB154" s="89">
        <f t="shared" si="247"/>
        <v>4162.3999999999996</v>
      </c>
      <c r="BC154" s="89">
        <f t="shared" si="247"/>
        <v>0</v>
      </c>
      <c r="BD154" s="89">
        <f t="shared" si="247"/>
        <v>0</v>
      </c>
      <c r="BE154" s="89">
        <f t="shared" si="247"/>
        <v>0</v>
      </c>
      <c r="BF154" s="89">
        <f t="shared" si="247"/>
        <v>0</v>
      </c>
      <c r="BG154" s="89">
        <f t="shared" si="247"/>
        <v>0</v>
      </c>
      <c r="BH154" s="89">
        <f t="shared" si="247"/>
        <v>1982.4</v>
      </c>
      <c r="BI154" s="89">
        <f t="shared" si="247"/>
        <v>0</v>
      </c>
      <c r="BJ154" s="89">
        <f t="shared" si="247"/>
        <v>0</v>
      </c>
      <c r="BK154" s="89">
        <f t="shared" si="247"/>
        <v>4162.3999999999996</v>
      </c>
      <c r="BL154" s="89">
        <f t="shared" si="247"/>
        <v>1982.4</v>
      </c>
      <c r="BM154" s="89">
        <f t="shared" si="247"/>
        <v>6144.8</v>
      </c>
    </row>
    <row r="155" spans="1:65" ht="21" customHeight="1" x14ac:dyDescent="0.2">
      <c r="A155" s="11">
        <v>165</v>
      </c>
      <c r="B155" s="53">
        <v>91</v>
      </c>
      <c r="C155" s="54"/>
      <c r="D155" s="55">
        <v>1</v>
      </c>
      <c r="E155" s="60" t="s">
        <v>216</v>
      </c>
      <c r="F155" s="56" t="s">
        <v>444</v>
      </c>
      <c r="G155" s="57" t="s">
        <v>302</v>
      </c>
      <c r="H155" s="57"/>
      <c r="I155" s="57"/>
      <c r="J155" s="59" t="s">
        <v>33</v>
      </c>
      <c r="K155" s="59" t="s">
        <v>242</v>
      </c>
      <c r="L155" s="59"/>
      <c r="M155" s="60" t="s">
        <v>219</v>
      </c>
      <c r="N155" s="60" t="s">
        <v>216</v>
      </c>
      <c r="O155" s="56" t="s">
        <v>444</v>
      </c>
      <c r="P155" s="95" t="s">
        <v>23</v>
      </c>
      <c r="Q155" s="90">
        <v>8914</v>
      </c>
      <c r="R155" s="90">
        <v>9265</v>
      </c>
      <c r="S155" s="91">
        <v>9638</v>
      </c>
      <c r="T155" s="62">
        <f>CEILING(V155,10)</f>
        <v>10200</v>
      </c>
      <c r="U155" s="63">
        <f>(Q155+R155+S155)/3</f>
        <v>9272.3333333333339</v>
      </c>
      <c r="V155" s="63">
        <f>U155*1.1</f>
        <v>10199.566666666668</v>
      </c>
      <c r="W155" s="205">
        <v>11000</v>
      </c>
      <c r="X155" s="64">
        <f>ROUND(W155*11,2)</f>
        <v>121000</v>
      </c>
      <c r="Y155" s="249">
        <f>FLOOR(X155,1000)</f>
        <v>121000</v>
      </c>
      <c r="Z155" s="63"/>
      <c r="AA155" s="63"/>
      <c r="AB155" s="63"/>
      <c r="AC155" s="63"/>
      <c r="AD155" s="63">
        <f>Y155</f>
        <v>121000</v>
      </c>
      <c r="AE155" s="63"/>
      <c r="AF155" s="63"/>
      <c r="AG155" s="42" t="s">
        <v>24</v>
      </c>
      <c r="AH155" s="5" t="s">
        <v>186</v>
      </c>
      <c r="AI155" s="63"/>
      <c r="AJ155" s="63"/>
      <c r="AK155" s="63"/>
      <c r="AL155" s="63"/>
      <c r="AM155" s="65">
        <f>ROUND(Ceny!$B$35*12,2)</f>
        <v>0</v>
      </c>
      <c r="AN155" s="63"/>
      <c r="AO155" s="63"/>
      <c r="AP155" s="63"/>
      <c r="AQ155" s="63"/>
      <c r="AR155" s="63"/>
      <c r="AS155" s="63"/>
      <c r="AT155" s="65">
        <f>ROUND($Y155*Ceny!$B$9/100,2)</f>
        <v>0</v>
      </c>
      <c r="AU155" s="63"/>
      <c r="AV155" s="63"/>
      <c r="AW155" s="65">
        <f>ROUND(SUM(AP155:AV155),2)</f>
        <v>0</v>
      </c>
      <c r="AX155" s="61" t="s">
        <v>187</v>
      </c>
      <c r="AY155" s="63"/>
      <c r="AZ155" s="63"/>
      <c r="BA155" s="63"/>
      <c r="BB155" s="65">
        <f>ROUND(Ceny!$B$43*AD155/100,2)</f>
        <v>4162.3999999999996</v>
      </c>
      <c r="BC155" s="63"/>
      <c r="BD155" s="63"/>
      <c r="BE155" s="63"/>
      <c r="BF155" s="63"/>
      <c r="BG155" s="63"/>
      <c r="BH155" s="65">
        <f>ROUND(Ceny!$C$43*12,2)</f>
        <v>1982.4</v>
      </c>
      <c r="BI155" s="63"/>
      <c r="BJ155" s="63"/>
      <c r="BK155" s="65">
        <f>ROUND(SUM(AY155:BD155),2)</f>
        <v>4162.3999999999996</v>
      </c>
      <c r="BL155" s="65">
        <f>ROUND(SUM(BE155:BJ155),2)</f>
        <v>1982.4</v>
      </c>
      <c r="BM155" s="67">
        <f>ROUND(SUM(AI155:AO155)+AW155+BK155+BL155,2)</f>
        <v>6144.8</v>
      </c>
    </row>
    <row r="156" spans="1:65" s="23" customFormat="1" ht="21" customHeight="1" x14ac:dyDescent="0.2">
      <c r="A156" s="11">
        <v>166</v>
      </c>
      <c r="B156" s="78"/>
      <c r="C156" s="79">
        <v>68</v>
      </c>
      <c r="D156" s="80"/>
      <c r="E156" s="81" t="s">
        <v>157</v>
      </c>
      <c r="F156" s="81"/>
      <c r="G156" s="82"/>
      <c r="H156" s="83" t="s">
        <v>526</v>
      </c>
      <c r="I156" s="83" t="s">
        <v>402</v>
      </c>
      <c r="J156" s="84"/>
      <c r="K156" s="84"/>
      <c r="L156" s="85"/>
      <c r="M156" s="86"/>
      <c r="N156" s="86"/>
      <c r="O156" s="86"/>
      <c r="P156" s="86"/>
      <c r="Q156" s="87">
        <f t="shared" ref="Q156:AF156" si="248">SUM(Q157:Q157)</f>
        <v>919</v>
      </c>
      <c r="R156" s="87">
        <f t="shared" si="248"/>
        <v>948</v>
      </c>
      <c r="S156" s="87">
        <f t="shared" si="248"/>
        <v>921</v>
      </c>
      <c r="T156" s="87">
        <f t="shared" si="248"/>
        <v>1030</v>
      </c>
      <c r="U156" s="87">
        <f t="shared" si="248"/>
        <v>929.33333333333337</v>
      </c>
      <c r="V156" s="87">
        <f t="shared" si="248"/>
        <v>1022.2666666666668</v>
      </c>
      <c r="W156" s="87">
        <f t="shared" si="248"/>
        <v>1100</v>
      </c>
      <c r="X156" s="88">
        <f t="shared" si="248"/>
        <v>12100</v>
      </c>
      <c r="Y156" s="87">
        <f t="shared" si="248"/>
        <v>12000</v>
      </c>
      <c r="Z156" s="87">
        <f t="shared" si="248"/>
        <v>0</v>
      </c>
      <c r="AA156" s="87">
        <f t="shared" si="248"/>
        <v>12000</v>
      </c>
      <c r="AB156" s="87">
        <f t="shared" si="248"/>
        <v>0</v>
      </c>
      <c r="AC156" s="87">
        <f t="shared" si="248"/>
        <v>0</v>
      </c>
      <c r="AD156" s="87">
        <f t="shared" si="248"/>
        <v>0</v>
      </c>
      <c r="AE156" s="87">
        <f t="shared" si="248"/>
        <v>0</v>
      </c>
      <c r="AF156" s="87">
        <f t="shared" si="248"/>
        <v>0</v>
      </c>
      <c r="AG156" s="89"/>
      <c r="AH156" s="89"/>
      <c r="AI156" s="89">
        <f t="shared" ref="AI156:AW156" si="249">SUM(AI157:AI157)</f>
        <v>0</v>
      </c>
      <c r="AJ156" s="89">
        <f t="shared" si="249"/>
        <v>0</v>
      </c>
      <c r="AK156" s="89">
        <f t="shared" si="249"/>
        <v>0</v>
      </c>
      <c r="AL156" s="89">
        <f t="shared" si="249"/>
        <v>0</v>
      </c>
      <c r="AM156" s="89">
        <f t="shared" si="249"/>
        <v>0</v>
      </c>
      <c r="AN156" s="89">
        <f t="shared" si="249"/>
        <v>0</v>
      </c>
      <c r="AO156" s="89">
        <f t="shared" si="249"/>
        <v>0</v>
      </c>
      <c r="AP156" s="89">
        <f t="shared" si="249"/>
        <v>0</v>
      </c>
      <c r="AQ156" s="89">
        <f t="shared" si="249"/>
        <v>0</v>
      </c>
      <c r="AR156" s="89">
        <f t="shared" si="249"/>
        <v>0</v>
      </c>
      <c r="AS156" s="89">
        <f t="shared" si="249"/>
        <v>0</v>
      </c>
      <c r="AT156" s="89">
        <f t="shared" si="249"/>
        <v>0</v>
      </c>
      <c r="AU156" s="89">
        <f t="shared" si="249"/>
        <v>0</v>
      </c>
      <c r="AV156" s="89">
        <f t="shared" si="249"/>
        <v>0</v>
      </c>
      <c r="AW156" s="89">
        <f t="shared" si="249"/>
        <v>0</v>
      </c>
      <c r="AX156" s="89"/>
      <c r="AY156" s="89">
        <f t="shared" ref="AY156:BM156" si="250">SUM(AY157:AY157)</f>
        <v>0</v>
      </c>
      <c r="AZ156" s="89">
        <f t="shared" si="250"/>
        <v>528.12</v>
      </c>
      <c r="BA156" s="89">
        <f t="shared" si="250"/>
        <v>0</v>
      </c>
      <c r="BB156" s="89">
        <f t="shared" si="250"/>
        <v>0</v>
      </c>
      <c r="BC156" s="89">
        <f t="shared" si="250"/>
        <v>0</v>
      </c>
      <c r="BD156" s="89">
        <f t="shared" si="250"/>
        <v>0</v>
      </c>
      <c r="BE156" s="89">
        <f t="shared" si="250"/>
        <v>0</v>
      </c>
      <c r="BF156" s="89">
        <f t="shared" si="250"/>
        <v>107.28</v>
      </c>
      <c r="BG156" s="89">
        <f t="shared" si="250"/>
        <v>0</v>
      </c>
      <c r="BH156" s="89">
        <f t="shared" si="250"/>
        <v>0</v>
      </c>
      <c r="BI156" s="89">
        <f t="shared" si="250"/>
        <v>0</v>
      </c>
      <c r="BJ156" s="89">
        <f t="shared" si="250"/>
        <v>0</v>
      </c>
      <c r="BK156" s="89">
        <f t="shared" si="250"/>
        <v>528.12</v>
      </c>
      <c r="BL156" s="89">
        <f t="shared" si="250"/>
        <v>107.28</v>
      </c>
      <c r="BM156" s="89">
        <f t="shared" si="250"/>
        <v>635.4</v>
      </c>
    </row>
    <row r="157" spans="1:65" s="96" customFormat="1" ht="21" customHeight="1" x14ac:dyDescent="0.2">
      <c r="A157" s="11">
        <v>167</v>
      </c>
      <c r="B157" s="53">
        <v>92</v>
      </c>
      <c r="C157" s="54"/>
      <c r="D157" s="55">
        <v>1</v>
      </c>
      <c r="E157" s="56" t="s">
        <v>157</v>
      </c>
      <c r="F157" s="56" t="s">
        <v>445</v>
      </c>
      <c r="G157" s="57" t="s">
        <v>319</v>
      </c>
      <c r="H157" s="57"/>
      <c r="I157" s="57"/>
      <c r="J157" s="59" t="s">
        <v>245</v>
      </c>
      <c r="K157" s="59" t="s">
        <v>246</v>
      </c>
      <c r="L157" s="59"/>
      <c r="M157" s="60" t="s">
        <v>219</v>
      </c>
      <c r="N157" s="56" t="s">
        <v>157</v>
      </c>
      <c r="O157" s="56" t="s">
        <v>445</v>
      </c>
      <c r="P157" s="95" t="s">
        <v>23</v>
      </c>
      <c r="Q157" s="90">
        <v>919</v>
      </c>
      <c r="R157" s="90">
        <v>948</v>
      </c>
      <c r="S157" s="91">
        <v>921</v>
      </c>
      <c r="T157" s="62">
        <f>CEILING(V157,10)</f>
        <v>1030</v>
      </c>
      <c r="U157" s="63">
        <f>(Q157+R157+S157)/3</f>
        <v>929.33333333333337</v>
      </c>
      <c r="V157" s="63">
        <f>U157*1.1</f>
        <v>1022.2666666666668</v>
      </c>
      <c r="W157" s="205">
        <v>1100</v>
      </c>
      <c r="X157" s="64">
        <f>ROUND(W157*11,2)</f>
        <v>12100</v>
      </c>
      <c r="Y157" s="249">
        <f>FLOOR(X157,1000)</f>
        <v>12000</v>
      </c>
      <c r="Z157" s="63"/>
      <c r="AA157" s="63">
        <f>Y157</f>
        <v>12000</v>
      </c>
      <c r="AB157" s="63"/>
      <c r="AC157" s="63"/>
      <c r="AD157" s="63"/>
      <c r="AE157" s="63"/>
      <c r="AF157" s="63"/>
      <c r="AG157" s="42" t="s">
        <v>24</v>
      </c>
      <c r="AH157" s="5" t="s">
        <v>186</v>
      </c>
      <c r="AI157" s="63"/>
      <c r="AJ157" s="65">
        <f>ROUND(Ceny!$B$32*12,2)</f>
        <v>0</v>
      </c>
      <c r="AK157" s="63"/>
      <c r="AL157" s="63"/>
      <c r="AM157" s="63"/>
      <c r="AN157" s="63"/>
      <c r="AO157" s="63"/>
      <c r="AP157" s="63"/>
      <c r="AQ157" s="65">
        <f>ROUND($Y157*Ceny!$B$6/100,2)</f>
        <v>0</v>
      </c>
      <c r="AR157" s="63"/>
      <c r="AS157" s="63"/>
      <c r="AT157" s="63"/>
      <c r="AU157" s="63"/>
      <c r="AV157" s="63"/>
      <c r="AW157" s="65">
        <f>ROUND(SUM(AP157:AV157),2)</f>
        <v>0</v>
      </c>
      <c r="AX157" s="61" t="s">
        <v>187</v>
      </c>
      <c r="AY157" s="63"/>
      <c r="AZ157" s="65">
        <f>ROUND(Ceny!$B$41*AA157/100,2)</f>
        <v>528.12</v>
      </c>
      <c r="BA157" s="63"/>
      <c r="BB157" s="63"/>
      <c r="BC157" s="63"/>
      <c r="BD157" s="63"/>
      <c r="BE157" s="63"/>
      <c r="BF157" s="65">
        <f>ROUND(Ceny!$C$41*12,2)</f>
        <v>107.28</v>
      </c>
      <c r="BG157" s="63"/>
      <c r="BH157" s="63"/>
      <c r="BI157" s="63"/>
      <c r="BJ157" s="63"/>
      <c r="BK157" s="65">
        <f>ROUND(SUM(AY157:BD157),2)</f>
        <v>528.12</v>
      </c>
      <c r="BL157" s="65">
        <f>ROUND(SUM(BE157:BJ157),2)</f>
        <v>107.28</v>
      </c>
      <c r="BM157" s="67">
        <f>ROUND(SUM(AI157:AO157)+AW157+BK157+BL157,2)</f>
        <v>635.4</v>
      </c>
    </row>
    <row r="158" spans="1:65" s="23" customFormat="1" ht="21" customHeight="1" x14ac:dyDescent="0.2">
      <c r="A158" s="11">
        <v>168</v>
      </c>
      <c r="B158" s="78"/>
      <c r="C158" s="79">
        <v>69</v>
      </c>
      <c r="D158" s="80"/>
      <c r="E158" s="81" t="s">
        <v>149</v>
      </c>
      <c r="F158" s="81"/>
      <c r="G158" s="82"/>
      <c r="H158" s="83" t="s">
        <v>527</v>
      </c>
      <c r="I158" s="83" t="s">
        <v>402</v>
      </c>
      <c r="J158" s="84"/>
      <c r="K158" s="84"/>
      <c r="L158" s="85"/>
      <c r="M158" s="86"/>
      <c r="N158" s="86"/>
      <c r="O158" s="86"/>
      <c r="P158" s="86"/>
      <c r="Q158" s="87">
        <f t="shared" ref="Q158:AF158" si="251">SUM(Q159:Q159)</f>
        <v>777</v>
      </c>
      <c r="R158" s="87">
        <f t="shared" si="251"/>
        <v>755</v>
      </c>
      <c r="S158" s="87">
        <f t="shared" si="251"/>
        <v>762</v>
      </c>
      <c r="T158" s="87">
        <f t="shared" si="251"/>
        <v>850</v>
      </c>
      <c r="U158" s="87">
        <f t="shared" si="251"/>
        <v>764.66666666666663</v>
      </c>
      <c r="V158" s="87">
        <f t="shared" si="251"/>
        <v>841.13333333333333</v>
      </c>
      <c r="W158" s="87">
        <f t="shared" si="251"/>
        <v>950</v>
      </c>
      <c r="X158" s="88">
        <f t="shared" si="251"/>
        <v>10450</v>
      </c>
      <c r="Y158" s="87">
        <f t="shared" si="251"/>
        <v>11000</v>
      </c>
      <c r="Z158" s="87">
        <f t="shared" si="251"/>
        <v>0</v>
      </c>
      <c r="AA158" s="87">
        <f t="shared" si="251"/>
        <v>11000</v>
      </c>
      <c r="AB158" s="87">
        <f t="shared" si="251"/>
        <v>0</v>
      </c>
      <c r="AC158" s="87">
        <f t="shared" si="251"/>
        <v>0</v>
      </c>
      <c r="AD158" s="87">
        <f t="shared" si="251"/>
        <v>0</v>
      </c>
      <c r="AE158" s="87">
        <f t="shared" si="251"/>
        <v>0</v>
      </c>
      <c r="AF158" s="87">
        <f t="shared" si="251"/>
        <v>0</v>
      </c>
      <c r="AG158" s="89"/>
      <c r="AH158" s="89"/>
      <c r="AI158" s="89">
        <f t="shared" ref="AI158:AW158" si="252">SUM(AI159:AI159)</f>
        <v>0</v>
      </c>
      <c r="AJ158" s="89">
        <f t="shared" si="252"/>
        <v>0</v>
      </c>
      <c r="AK158" s="89">
        <f t="shared" si="252"/>
        <v>0</v>
      </c>
      <c r="AL158" s="89">
        <f t="shared" si="252"/>
        <v>0</v>
      </c>
      <c r="AM158" s="89">
        <f t="shared" si="252"/>
        <v>0</v>
      </c>
      <c r="AN158" s="89">
        <f t="shared" si="252"/>
        <v>0</v>
      </c>
      <c r="AO158" s="89">
        <f t="shared" si="252"/>
        <v>0</v>
      </c>
      <c r="AP158" s="89">
        <f t="shared" si="252"/>
        <v>0</v>
      </c>
      <c r="AQ158" s="89">
        <f t="shared" si="252"/>
        <v>0</v>
      </c>
      <c r="AR158" s="89">
        <f t="shared" si="252"/>
        <v>0</v>
      </c>
      <c r="AS158" s="89">
        <f t="shared" si="252"/>
        <v>0</v>
      </c>
      <c r="AT158" s="89">
        <f t="shared" si="252"/>
        <v>0</v>
      </c>
      <c r="AU158" s="89">
        <f t="shared" si="252"/>
        <v>0</v>
      </c>
      <c r="AV158" s="89">
        <f t="shared" si="252"/>
        <v>0</v>
      </c>
      <c r="AW158" s="89">
        <f t="shared" si="252"/>
        <v>0</v>
      </c>
      <c r="AX158" s="89"/>
      <c r="AY158" s="89">
        <f t="shared" ref="AY158:BM158" si="253">SUM(AY159:AY159)</f>
        <v>0</v>
      </c>
      <c r="AZ158" s="89">
        <f t="shared" si="253"/>
        <v>484.11</v>
      </c>
      <c r="BA158" s="89">
        <f t="shared" si="253"/>
        <v>0</v>
      </c>
      <c r="BB158" s="89">
        <f t="shared" si="253"/>
        <v>0</v>
      </c>
      <c r="BC158" s="89">
        <f t="shared" si="253"/>
        <v>0</v>
      </c>
      <c r="BD158" s="89">
        <f t="shared" si="253"/>
        <v>0</v>
      </c>
      <c r="BE158" s="89">
        <f t="shared" si="253"/>
        <v>0</v>
      </c>
      <c r="BF158" s="89">
        <f t="shared" si="253"/>
        <v>107.28</v>
      </c>
      <c r="BG158" s="89">
        <f t="shared" si="253"/>
        <v>0</v>
      </c>
      <c r="BH158" s="89">
        <f t="shared" si="253"/>
        <v>0</v>
      </c>
      <c r="BI158" s="89">
        <f t="shared" si="253"/>
        <v>0</v>
      </c>
      <c r="BJ158" s="89">
        <f t="shared" si="253"/>
        <v>0</v>
      </c>
      <c r="BK158" s="89">
        <f t="shared" si="253"/>
        <v>484.11</v>
      </c>
      <c r="BL158" s="89">
        <f t="shared" si="253"/>
        <v>107.28</v>
      </c>
      <c r="BM158" s="89">
        <f t="shared" si="253"/>
        <v>591.39</v>
      </c>
    </row>
    <row r="159" spans="1:65" s="96" customFormat="1" ht="21" customHeight="1" x14ac:dyDescent="0.2">
      <c r="A159" s="11">
        <v>169</v>
      </c>
      <c r="B159" s="53">
        <v>93</v>
      </c>
      <c r="C159" s="54"/>
      <c r="D159" s="55">
        <v>1</v>
      </c>
      <c r="E159" s="60" t="s">
        <v>149</v>
      </c>
      <c r="F159" s="56" t="s">
        <v>150</v>
      </c>
      <c r="G159" s="57" t="s">
        <v>303</v>
      </c>
      <c r="H159" s="57"/>
      <c r="I159" s="57"/>
      <c r="J159" s="59" t="s">
        <v>245</v>
      </c>
      <c r="K159" s="59" t="s">
        <v>246</v>
      </c>
      <c r="L159" s="59"/>
      <c r="M159" s="60" t="s">
        <v>219</v>
      </c>
      <c r="N159" s="60" t="s">
        <v>149</v>
      </c>
      <c r="O159" s="56" t="s">
        <v>150</v>
      </c>
      <c r="P159" s="95" t="s">
        <v>23</v>
      </c>
      <c r="Q159" s="90">
        <v>777</v>
      </c>
      <c r="R159" s="90">
        <v>755</v>
      </c>
      <c r="S159" s="91">
        <v>762</v>
      </c>
      <c r="T159" s="62">
        <f>CEILING(V159,10)</f>
        <v>850</v>
      </c>
      <c r="U159" s="63">
        <f>(Q159+R159+S159)/3</f>
        <v>764.66666666666663</v>
      </c>
      <c r="V159" s="63">
        <f>U159*1.1</f>
        <v>841.13333333333333</v>
      </c>
      <c r="W159" s="205">
        <v>950</v>
      </c>
      <c r="X159" s="64">
        <f>ROUND(W159*11,2)</f>
        <v>10450</v>
      </c>
      <c r="Y159" s="249">
        <f>CEILING(X159,1000)</f>
        <v>11000</v>
      </c>
      <c r="Z159" s="63"/>
      <c r="AA159" s="63">
        <f>Y159</f>
        <v>11000</v>
      </c>
      <c r="AB159" s="63"/>
      <c r="AC159" s="63"/>
      <c r="AD159" s="63"/>
      <c r="AE159" s="63"/>
      <c r="AF159" s="63"/>
      <c r="AG159" s="42" t="s">
        <v>24</v>
      </c>
      <c r="AH159" s="5" t="s">
        <v>186</v>
      </c>
      <c r="AI159" s="63"/>
      <c r="AJ159" s="65">
        <f>ROUND(Ceny!$B$32*12,2)</f>
        <v>0</v>
      </c>
      <c r="AK159" s="63"/>
      <c r="AL159" s="63"/>
      <c r="AM159" s="63"/>
      <c r="AN159" s="63"/>
      <c r="AO159" s="63"/>
      <c r="AP159" s="63"/>
      <c r="AQ159" s="65">
        <f>ROUND($Y159*Ceny!$B$6/100,2)</f>
        <v>0</v>
      </c>
      <c r="AR159" s="63"/>
      <c r="AS159" s="63"/>
      <c r="AT159" s="63"/>
      <c r="AU159" s="63"/>
      <c r="AV159" s="63"/>
      <c r="AW159" s="65">
        <f>ROUND(SUM(AP159:AV159),2)</f>
        <v>0</v>
      </c>
      <c r="AX159" s="61" t="s">
        <v>187</v>
      </c>
      <c r="AY159" s="63"/>
      <c r="AZ159" s="65">
        <f>ROUND(Ceny!$B$41*AA159/100,2)</f>
        <v>484.11</v>
      </c>
      <c r="BA159" s="63"/>
      <c r="BB159" s="63"/>
      <c r="BC159" s="63"/>
      <c r="BD159" s="63"/>
      <c r="BE159" s="63"/>
      <c r="BF159" s="65">
        <f>ROUND(Ceny!$C$41*12,2)</f>
        <v>107.28</v>
      </c>
      <c r="BG159" s="63"/>
      <c r="BH159" s="63"/>
      <c r="BI159" s="63"/>
      <c r="BJ159" s="63"/>
      <c r="BK159" s="204">
        <f>ROUND(SUM(AY159:BD159),2)</f>
        <v>484.11</v>
      </c>
      <c r="BL159" s="204">
        <f>ROUND(SUM(BE159:BJ159),2)</f>
        <v>107.28</v>
      </c>
      <c r="BM159" s="67">
        <f>ROUND(SUM(AI159:AO159)+AW159+BK159+BL159,2)</f>
        <v>591.39</v>
      </c>
    </row>
    <row r="160" spans="1:65" s="96" customFormat="1" ht="21" customHeight="1" x14ac:dyDescent="0.2">
      <c r="A160" s="11">
        <v>170</v>
      </c>
      <c r="B160" s="78"/>
      <c r="C160" s="79">
        <v>70</v>
      </c>
      <c r="D160" s="80"/>
      <c r="E160" s="81" t="s">
        <v>160</v>
      </c>
      <c r="F160" s="81"/>
      <c r="G160" s="82"/>
      <c r="H160" s="83" t="s">
        <v>528</v>
      </c>
      <c r="I160" s="83" t="s">
        <v>402</v>
      </c>
      <c r="J160" s="84"/>
      <c r="K160" s="84"/>
      <c r="L160" s="85"/>
      <c r="M160" s="86"/>
      <c r="N160" s="86"/>
      <c r="O160" s="86"/>
      <c r="P160" s="86"/>
      <c r="Q160" s="87">
        <f t="shared" ref="Q160:AF160" si="254">SUM(Q161:Q161)</f>
        <v>1528</v>
      </c>
      <c r="R160" s="87">
        <f t="shared" si="254"/>
        <v>1377</v>
      </c>
      <c r="S160" s="87">
        <f t="shared" si="254"/>
        <v>1461</v>
      </c>
      <c r="T160" s="87">
        <f t="shared" si="254"/>
        <v>1610</v>
      </c>
      <c r="U160" s="87">
        <f t="shared" si="254"/>
        <v>1455.3333333333333</v>
      </c>
      <c r="V160" s="87">
        <f t="shared" si="254"/>
        <v>1600.8666666666668</v>
      </c>
      <c r="W160" s="87">
        <f t="shared" si="254"/>
        <v>1500</v>
      </c>
      <c r="X160" s="88">
        <f t="shared" si="254"/>
        <v>16500</v>
      </c>
      <c r="Y160" s="87">
        <f t="shared" si="254"/>
        <v>17000</v>
      </c>
      <c r="Z160" s="87">
        <f t="shared" si="254"/>
        <v>0</v>
      </c>
      <c r="AA160" s="87">
        <f t="shared" si="254"/>
        <v>0</v>
      </c>
      <c r="AB160" s="87">
        <f t="shared" si="254"/>
        <v>0</v>
      </c>
      <c r="AC160" s="87">
        <f t="shared" si="254"/>
        <v>17000</v>
      </c>
      <c r="AD160" s="87">
        <f t="shared" si="254"/>
        <v>0</v>
      </c>
      <c r="AE160" s="87">
        <f t="shared" si="254"/>
        <v>0</v>
      </c>
      <c r="AF160" s="87">
        <f t="shared" si="254"/>
        <v>0</v>
      </c>
      <c r="AG160" s="89"/>
      <c r="AH160" s="89"/>
      <c r="AI160" s="89">
        <f t="shared" ref="AI160:AW160" si="255">SUM(AI161:AI161)</f>
        <v>0</v>
      </c>
      <c r="AJ160" s="89">
        <f t="shared" si="255"/>
        <v>0</v>
      </c>
      <c r="AK160" s="89">
        <f t="shared" si="255"/>
        <v>0</v>
      </c>
      <c r="AL160" s="89">
        <f t="shared" si="255"/>
        <v>0</v>
      </c>
      <c r="AM160" s="89">
        <f t="shared" si="255"/>
        <v>0</v>
      </c>
      <c r="AN160" s="89">
        <f t="shared" si="255"/>
        <v>0</v>
      </c>
      <c r="AO160" s="89">
        <f t="shared" si="255"/>
        <v>0</v>
      </c>
      <c r="AP160" s="89">
        <f t="shared" si="255"/>
        <v>0</v>
      </c>
      <c r="AQ160" s="89">
        <f t="shared" si="255"/>
        <v>0</v>
      </c>
      <c r="AR160" s="89">
        <f t="shared" si="255"/>
        <v>0</v>
      </c>
      <c r="AS160" s="89">
        <f t="shared" si="255"/>
        <v>0</v>
      </c>
      <c r="AT160" s="89">
        <f t="shared" si="255"/>
        <v>0</v>
      </c>
      <c r="AU160" s="89">
        <f t="shared" si="255"/>
        <v>0</v>
      </c>
      <c r="AV160" s="89">
        <f t="shared" si="255"/>
        <v>0</v>
      </c>
      <c r="AW160" s="89">
        <f t="shared" si="255"/>
        <v>0</v>
      </c>
      <c r="AX160" s="89"/>
      <c r="AY160" s="89">
        <f t="shared" ref="AY160:BM160" si="256">SUM(AY161:AY161)</f>
        <v>0</v>
      </c>
      <c r="AZ160" s="89">
        <f t="shared" si="256"/>
        <v>0</v>
      </c>
      <c r="BA160" s="89">
        <f t="shared" si="256"/>
        <v>673.2</v>
      </c>
      <c r="BB160" s="89">
        <f t="shared" si="256"/>
        <v>0</v>
      </c>
      <c r="BC160" s="89">
        <f t="shared" si="256"/>
        <v>0</v>
      </c>
      <c r="BD160" s="89">
        <f t="shared" si="256"/>
        <v>0</v>
      </c>
      <c r="BE160" s="89">
        <f t="shared" si="256"/>
        <v>0</v>
      </c>
      <c r="BF160" s="89">
        <f t="shared" si="256"/>
        <v>0</v>
      </c>
      <c r="BG160" s="89">
        <f t="shared" si="256"/>
        <v>281.04000000000002</v>
      </c>
      <c r="BH160" s="89">
        <f t="shared" si="256"/>
        <v>0</v>
      </c>
      <c r="BI160" s="89">
        <f t="shared" si="256"/>
        <v>0</v>
      </c>
      <c r="BJ160" s="89">
        <f t="shared" si="256"/>
        <v>0</v>
      </c>
      <c r="BK160" s="89">
        <f t="shared" si="256"/>
        <v>673.2</v>
      </c>
      <c r="BL160" s="89">
        <f t="shared" si="256"/>
        <v>281.04000000000002</v>
      </c>
      <c r="BM160" s="89">
        <f t="shared" si="256"/>
        <v>954.24</v>
      </c>
    </row>
    <row r="161" spans="1:65" s="96" customFormat="1" ht="21" customHeight="1" x14ac:dyDescent="0.2">
      <c r="A161" s="11">
        <v>171</v>
      </c>
      <c r="B161" s="53">
        <v>94</v>
      </c>
      <c r="C161" s="54"/>
      <c r="D161" s="55">
        <v>1</v>
      </c>
      <c r="E161" s="60" t="s">
        <v>160</v>
      </c>
      <c r="F161" s="56" t="s">
        <v>161</v>
      </c>
      <c r="G161" s="57" t="s">
        <v>357</v>
      </c>
      <c r="H161" s="57"/>
      <c r="I161" s="57"/>
      <c r="J161" s="59" t="s">
        <v>22</v>
      </c>
      <c r="K161" s="59" t="s">
        <v>241</v>
      </c>
      <c r="L161" s="59"/>
      <c r="M161" s="60" t="s">
        <v>219</v>
      </c>
      <c r="N161" s="60" t="s">
        <v>160</v>
      </c>
      <c r="O161" s="56" t="s">
        <v>161</v>
      </c>
      <c r="P161" s="95" t="s">
        <v>23</v>
      </c>
      <c r="Q161" s="90">
        <v>1528</v>
      </c>
      <c r="R161" s="90">
        <v>1377</v>
      </c>
      <c r="S161" s="91">
        <v>1461</v>
      </c>
      <c r="T161" s="62">
        <f>CEILING(V161,10)</f>
        <v>1610</v>
      </c>
      <c r="U161" s="63">
        <f>(Q161+R161+S161)/3</f>
        <v>1455.3333333333333</v>
      </c>
      <c r="V161" s="63">
        <f>U161*1.1</f>
        <v>1600.8666666666668</v>
      </c>
      <c r="W161" s="205">
        <v>1500</v>
      </c>
      <c r="X161" s="64">
        <f>ROUND(W161*11,2)</f>
        <v>16500</v>
      </c>
      <c r="Y161" s="249">
        <f>CEILING(X161,1000)</f>
        <v>17000</v>
      </c>
      <c r="Z161" s="63"/>
      <c r="AA161" s="63"/>
      <c r="AB161" s="63"/>
      <c r="AC161" s="63">
        <f>$Y161</f>
        <v>17000</v>
      </c>
      <c r="AD161" s="63"/>
      <c r="AE161" s="63"/>
      <c r="AF161" s="63"/>
      <c r="AG161" s="42" t="s">
        <v>24</v>
      </c>
      <c r="AH161" s="5" t="s">
        <v>186</v>
      </c>
      <c r="AI161" s="63"/>
      <c r="AJ161" s="63"/>
      <c r="AK161" s="63"/>
      <c r="AL161" s="65">
        <f>ROUND(Ceny!$B$34*12,2)</f>
        <v>0</v>
      </c>
      <c r="AM161" s="63"/>
      <c r="AN161" s="63"/>
      <c r="AO161" s="63"/>
      <c r="AP161" s="63"/>
      <c r="AQ161" s="63"/>
      <c r="AR161" s="63"/>
      <c r="AS161" s="65">
        <f>ROUND($Y161*Ceny!$B$8/100,2)</f>
        <v>0</v>
      </c>
      <c r="AT161" s="63"/>
      <c r="AU161" s="63"/>
      <c r="AV161" s="63"/>
      <c r="AW161" s="65">
        <f>ROUND(SUM(AP161:AV161),2)</f>
        <v>0</v>
      </c>
      <c r="AX161" s="61" t="s">
        <v>187</v>
      </c>
      <c r="AY161" s="63"/>
      <c r="AZ161" s="63"/>
      <c r="BA161" s="66">
        <f>ROUND(Ceny!$B$42*AC161/100,2)</f>
        <v>673.2</v>
      </c>
      <c r="BB161" s="63"/>
      <c r="BC161" s="63"/>
      <c r="BD161" s="63"/>
      <c r="BE161" s="63"/>
      <c r="BF161" s="63"/>
      <c r="BG161" s="66">
        <f>ROUND(Ceny!$C$42*12,2)</f>
        <v>281.04000000000002</v>
      </c>
      <c r="BH161" s="63"/>
      <c r="BI161" s="63"/>
      <c r="BJ161" s="63"/>
      <c r="BK161" s="65">
        <f>ROUND(SUM(AY161:BD161),2)</f>
        <v>673.2</v>
      </c>
      <c r="BL161" s="65">
        <f>ROUND(SUM(BE161:BJ161),2)</f>
        <v>281.04000000000002</v>
      </c>
      <c r="BM161" s="67">
        <f>ROUND(SUM(AI161:AO161)+AW161+BK161+BL161,2)</f>
        <v>954.24</v>
      </c>
    </row>
    <row r="162" spans="1:65" s="23" customFormat="1" ht="21" customHeight="1" x14ac:dyDescent="0.2">
      <c r="A162" s="11">
        <v>172</v>
      </c>
      <c r="B162" s="78"/>
      <c r="C162" s="79">
        <v>71</v>
      </c>
      <c r="D162" s="80"/>
      <c r="E162" s="81" t="s">
        <v>164</v>
      </c>
      <c r="F162" s="81"/>
      <c r="G162" s="82"/>
      <c r="H162" s="83" t="s">
        <v>529</v>
      </c>
      <c r="I162" s="83" t="s">
        <v>402</v>
      </c>
      <c r="J162" s="84"/>
      <c r="K162" s="84"/>
      <c r="L162" s="85"/>
      <c r="M162" s="86"/>
      <c r="N162" s="86"/>
      <c r="O162" s="86"/>
      <c r="P162" s="86"/>
      <c r="Q162" s="87">
        <f t="shared" ref="Q162:AF162" si="257">SUM(Q163:Q164)</f>
        <v>1586</v>
      </c>
      <c r="R162" s="87">
        <f t="shared" si="257"/>
        <v>2140</v>
      </c>
      <c r="S162" s="87">
        <f t="shared" si="257"/>
        <v>1524</v>
      </c>
      <c r="T162" s="87">
        <f t="shared" si="257"/>
        <v>1940</v>
      </c>
      <c r="U162" s="87">
        <f t="shared" si="257"/>
        <v>1750</v>
      </c>
      <c r="V162" s="87">
        <f t="shared" si="257"/>
        <v>1925.0000000000002</v>
      </c>
      <c r="W162" s="87">
        <f t="shared" si="257"/>
        <v>2200</v>
      </c>
      <c r="X162" s="88">
        <f t="shared" si="257"/>
        <v>24200</v>
      </c>
      <c r="Y162" s="87">
        <f t="shared" si="257"/>
        <v>25000</v>
      </c>
      <c r="Z162" s="87">
        <f t="shared" si="257"/>
        <v>0</v>
      </c>
      <c r="AA162" s="87">
        <f t="shared" si="257"/>
        <v>6000</v>
      </c>
      <c r="AB162" s="87">
        <f t="shared" si="257"/>
        <v>19000</v>
      </c>
      <c r="AC162" s="87">
        <f t="shared" si="257"/>
        <v>0</v>
      </c>
      <c r="AD162" s="87">
        <f t="shared" si="257"/>
        <v>0</v>
      </c>
      <c r="AE162" s="87">
        <f t="shared" si="257"/>
        <v>0</v>
      </c>
      <c r="AF162" s="87">
        <f t="shared" si="257"/>
        <v>0</v>
      </c>
      <c r="AG162" s="89"/>
      <c r="AH162" s="89"/>
      <c r="AI162" s="89">
        <f t="shared" ref="AI162:AW162" si="258">SUM(AI163:AI164)</f>
        <v>0</v>
      </c>
      <c r="AJ162" s="89">
        <f t="shared" si="258"/>
        <v>0</v>
      </c>
      <c r="AK162" s="89">
        <f t="shared" si="258"/>
        <v>0</v>
      </c>
      <c r="AL162" s="89">
        <f t="shared" si="258"/>
        <v>0</v>
      </c>
      <c r="AM162" s="89">
        <f t="shared" si="258"/>
        <v>0</v>
      </c>
      <c r="AN162" s="89">
        <f t="shared" si="258"/>
        <v>0</v>
      </c>
      <c r="AO162" s="89">
        <f t="shared" si="258"/>
        <v>0</v>
      </c>
      <c r="AP162" s="89">
        <f t="shared" si="258"/>
        <v>0</v>
      </c>
      <c r="AQ162" s="89">
        <f t="shared" si="258"/>
        <v>0</v>
      </c>
      <c r="AR162" s="89">
        <f t="shared" si="258"/>
        <v>0</v>
      </c>
      <c r="AS162" s="89">
        <f t="shared" si="258"/>
        <v>0</v>
      </c>
      <c r="AT162" s="89">
        <f t="shared" si="258"/>
        <v>0</v>
      </c>
      <c r="AU162" s="89">
        <f t="shared" si="258"/>
        <v>0</v>
      </c>
      <c r="AV162" s="89">
        <f t="shared" si="258"/>
        <v>0</v>
      </c>
      <c r="AW162" s="89">
        <f t="shared" si="258"/>
        <v>0</v>
      </c>
      <c r="AX162" s="89"/>
      <c r="AY162" s="89">
        <f t="shared" ref="AY162:BM162" si="259">SUM(AY163:AY164)</f>
        <v>0</v>
      </c>
      <c r="AZ162" s="89">
        <f t="shared" si="259"/>
        <v>264.06</v>
      </c>
      <c r="BA162" s="89">
        <f t="shared" si="259"/>
        <v>752.4</v>
      </c>
      <c r="BB162" s="89">
        <f t="shared" si="259"/>
        <v>0</v>
      </c>
      <c r="BC162" s="89">
        <f t="shared" si="259"/>
        <v>0</v>
      </c>
      <c r="BD162" s="89">
        <f t="shared" si="259"/>
        <v>0</v>
      </c>
      <c r="BE162" s="89">
        <f t="shared" si="259"/>
        <v>0</v>
      </c>
      <c r="BF162" s="89">
        <f t="shared" si="259"/>
        <v>107.28</v>
      </c>
      <c r="BG162" s="89">
        <f t="shared" si="259"/>
        <v>281.04000000000002</v>
      </c>
      <c r="BH162" s="89">
        <f t="shared" si="259"/>
        <v>0</v>
      </c>
      <c r="BI162" s="89">
        <f t="shared" si="259"/>
        <v>0</v>
      </c>
      <c r="BJ162" s="89">
        <f t="shared" si="259"/>
        <v>0</v>
      </c>
      <c r="BK162" s="89">
        <f t="shared" si="259"/>
        <v>1016.46</v>
      </c>
      <c r="BL162" s="89">
        <f t="shared" si="259"/>
        <v>388.32000000000005</v>
      </c>
      <c r="BM162" s="89">
        <f t="shared" si="259"/>
        <v>1404.78</v>
      </c>
    </row>
    <row r="163" spans="1:65" s="68" customFormat="1" ht="21" customHeight="1" x14ac:dyDescent="0.2">
      <c r="A163" s="11">
        <v>173</v>
      </c>
      <c r="B163" s="53">
        <v>95</v>
      </c>
      <c r="C163" s="54"/>
      <c r="D163" s="55">
        <v>1</v>
      </c>
      <c r="E163" s="60" t="s">
        <v>162</v>
      </c>
      <c r="F163" s="56" t="s">
        <v>163</v>
      </c>
      <c r="G163" s="57" t="s">
        <v>358</v>
      </c>
      <c r="H163" s="57"/>
      <c r="I163" s="57"/>
      <c r="J163" s="59" t="s">
        <v>245</v>
      </c>
      <c r="K163" s="59" t="s">
        <v>246</v>
      </c>
      <c r="L163" s="59"/>
      <c r="M163" s="60" t="s">
        <v>219</v>
      </c>
      <c r="N163" s="60" t="s">
        <v>164</v>
      </c>
      <c r="O163" s="56" t="s">
        <v>163</v>
      </c>
      <c r="P163" s="42">
        <v>5732745883</v>
      </c>
      <c r="Q163" s="90">
        <f>211+268</f>
        <v>479</v>
      </c>
      <c r="R163" s="90">
        <v>558</v>
      </c>
      <c r="S163" s="91">
        <v>476</v>
      </c>
      <c r="T163" s="62">
        <f>CEILING(V163,10)</f>
        <v>560</v>
      </c>
      <c r="U163" s="63">
        <f>(Q163+R163+S163)/3</f>
        <v>504.33333333333331</v>
      </c>
      <c r="V163" s="63">
        <f>U163*1.1</f>
        <v>554.76666666666665</v>
      </c>
      <c r="W163" s="205">
        <v>500</v>
      </c>
      <c r="X163" s="64">
        <f>ROUND(W163*11,2)</f>
        <v>5500</v>
      </c>
      <c r="Y163" s="249">
        <f>CEILING(X163,1000)</f>
        <v>6000</v>
      </c>
      <c r="Z163" s="63"/>
      <c r="AA163" s="63">
        <f>Y163</f>
        <v>6000</v>
      </c>
      <c r="AB163" s="63"/>
      <c r="AC163" s="63"/>
      <c r="AD163" s="63"/>
      <c r="AE163" s="63"/>
      <c r="AF163" s="63"/>
      <c r="AG163" s="42" t="s">
        <v>24</v>
      </c>
      <c r="AH163" s="5" t="s">
        <v>186</v>
      </c>
      <c r="AI163" s="63"/>
      <c r="AJ163" s="65">
        <f>ROUND(Ceny!$B$32*12,2)</f>
        <v>0</v>
      </c>
      <c r="AK163" s="63"/>
      <c r="AL163" s="63"/>
      <c r="AM163" s="63"/>
      <c r="AN163" s="63"/>
      <c r="AO163" s="63"/>
      <c r="AP163" s="63"/>
      <c r="AQ163" s="65">
        <f>ROUND($Y163*Ceny!$B$6/100,2)</f>
        <v>0</v>
      </c>
      <c r="AR163" s="63"/>
      <c r="AS163" s="63"/>
      <c r="AT163" s="63"/>
      <c r="AU163" s="63"/>
      <c r="AV163" s="63"/>
      <c r="AW163" s="65">
        <f>ROUND(SUM(AP163:AV163),2)</f>
        <v>0</v>
      </c>
      <c r="AX163" s="61" t="s">
        <v>187</v>
      </c>
      <c r="AY163" s="63"/>
      <c r="AZ163" s="65">
        <f>ROUND(Ceny!$B$41*AA163/100,2)</f>
        <v>264.06</v>
      </c>
      <c r="BA163" s="63"/>
      <c r="BB163" s="63"/>
      <c r="BC163" s="63"/>
      <c r="BD163" s="63"/>
      <c r="BE163" s="63"/>
      <c r="BF163" s="65">
        <f>ROUND(Ceny!$C$41*12,2)</f>
        <v>107.28</v>
      </c>
      <c r="BG163" s="63"/>
      <c r="BH163" s="63"/>
      <c r="BI163" s="63"/>
      <c r="BJ163" s="63"/>
      <c r="BK163" s="65">
        <f>ROUND(SUM(AY163:BD163),2)</f>
        <v>264.06</v>
      </c>
      <c r="BL163" s="65">
        <f>ROUND(SUM(BE163:BJ163),2)</f>
        <v>107.28</v>
      </c>
      <c r="BM163" s="67">
        <f>ROUND(SUM(AI163:AO163)+AW163+BK163+BL163,2)</f>
        <v>371.34</v>
      </c>
    </row>
    <row r="164" spans="1:65" s="23" customFormat="1" ht="21" customHeight="1" x14ac:dyDescent="0.2">
      <c r="A164" s="11">
        <v>174</v>
      </c>
      <c r="B164" s="53">
        <v>96</v>
      </c>
      <c r="C164" s="54"/>
      <c r="D164" s="55">
        <v>2</v>
      </c>
      <c r="E164" s="60" t="s">
        <v>165</v>
      </c>
      <c r="F164" s="56" t="s">
        <v>166</v>
      </c>
      <c r="G164" s="57" t="s">
        <v>359</v>
      </c>
      <c r="H164" s="57"/>
      <c r="I164" s="105"/>
      <c r="J164" s="59" t="s">
        <v>249</v>
      </c>
      <c r="K164" s="59" t="s">
        <v>241</v>
      </c>
      <c r="L164" s="105"/>
      <c r="M164" s="60" t="s">
        <v>219</v>
      </c>
      <c r="N164" s="60" t="s">
        <v>164</v>
      </c>
      <c r="O164" s="56" t="s">
        <v>163</v>
      </c>
      <c r="P164" s="42">
        <v>5732745883</v>
      </c>
      <c r="Q164" s="90">
        <f>520+587</f>
        <v>1107</v>
      </c>
      <c r="R164" s="90">
        <v>1582</v>
      </c>
      <c r="S164" s="91">
        <v>1048</v>
      </c>
      <c r="T164" s="62">
        <f>CEILING(V164,10)</f>
        <v>1380</v>
      </c>
      <c r="U164" s="63">
        <f>(Q164+R164+S164)/3</f>
        <v>1245.6666666666667</v>
      </c>
      <c r="V164" s="63">
        <f>U164*1.1</f>
        <v>1370.2333333333336</v>
      </c>
      <c r="W164" s="205">
        <v>1700</v>
      </c>
      <c r="X164" s="64">
        <f>ROUND(W164*11,2)</f>
        <v>18700</v>
      </c>
      <c r="Y164" s="249">
        <f>CEILING(X164,1000)</f>
        <v>19000</v>
      </c>
      <c r="Z164" s="63"/>
      <c r="AA164" s="63"/>
      <c r="AB164" s="63">
        <f>$Y164</f>
        <v>19000</v>
      </c>
      <c r="AC164" s="63"/>
      <c r="AD164" s="63"/>
      <c r="AE164" s="63"/>
      <c r="AF164" s="63"/>
      <c r="AG164" s="42" t="s">
        <v>24</v>
      </c>
      <c r="AH164" s="5" t="s">
        <v>186</v>
      </c>
      <c r="AI164" s="63"/>
      <c r="AJ164" s="65"/>
      <c r="AK164" s="65">
        <f>ROUND(Ceny!$B$33*12,2)</f>
        <v>0</v>
      </c>
      <c r="AL164" s="65"/>
      <c r="AM164" s="63"/>
      <c r="AN164" s="63"/>
      <c r="AO164" s="63"/>
      <c r="AP164" s="63"/>
      <c r="AQ164" s="65"/>
      <c r="AR164" s="65">
        <f>ROUND($Y164*Ceny!$B$7/100,2)</f>
        <v>0</v>
      </c>
      <c r="AS164" s="65"/>
      <c r="AT164" s="63"/>
      <c r="AU164" s="63"/>
      <c r="AV164" s="63"/>
      <c r="AW164" s="65">
        <f>ROUND(SUM(AP164:AV164),2)</f>
        <v>0</v>
      </c>
      <c r="AX164" s="61" t="s">
        <v>187</v>
      </c>
      <c r="AY164" s="63"/>
      <c r="AZ164" s="65"/>
      <c r="BA164" s="66">
        <f>ROUND(Ceny!$B$42*AB164/100,2)</f>
        <v>752.4</v>
      </c>
      <c r="BB164" s="63"/>
      <c r="BC164" s="63"/>
      <c r="BD164" s="63"/>
      <c r="BE164" s="63"/>
      <c r="BF164" s="65"/>
      <c r="BG164" s="66">
        <f>ROUND(Ceny!$C$42*12,2)</f>
        <v>281.04000000000002</v>
      </c>
      <c r="BH164" s="63"/>
      <c r="BI164" s="63"/>
      <c r="BJ164" s="63"/>
      <c r="BK164" s="65">
        <f>ROUND(SUM(AY164:BD164),2)</f>
        <v>752.4</v>
      </c>
      <c r="BL164" s="65">
        <f>ROUND(SUM(BE164:BJ164),2)</f>
        <v>281.04000000000002</v>
      </c>
      <c r="BM164" s="67">
        <f>ROUND(SUM(AI164:AO164)+AW164+BK164+BL164,2)</f>
        <v>1033.44</v>
      </c>
    </row>
    <row r="165" spans="1:65" s="96" customFormat="1" ht="21" customHeight="1" x14ac:dyDescent="0.2">
      <c r="A165" s="11">
        <v>175</v>
      </c>
      <c r="B165" s="78"/>
      <c r="C165" s="79">
        <v>72</v>
      </c>
      <c r="D165" s="80"/>
      <c r="E165" s="81" t="s">
        <v>167</v>
      </c>
      <c r="F165" s="81"/>
      <c r="G165" s="82"/>
      <c r="H165" s="83" t="s">
        <v>530</v>
      </c>
      <c r="I165" s="83" t="s">
        <v>402</v>
      </c>
      <c r="J165" s="84"/>
      <c r="K165" s="84"/>
      <c r="L165" s="85"/>
      <c r="M165" s="86"/>
      <c r="N165" s="86"/>
      <c r="O165" s="86"/>
      <c r="P165" s="86"/>
      <c r="Q165" s="87">
        <f t="shared" ref="Q165:AF165" si="260">SUM(Q166:Q166)</f>
        <v>29209</v>
      </c>
      <c r="R165" s="87">
        <f t="shared" si="260"/>
        <v>27213</v>
      </c>
      <c r="S165" s="87">
        <f t="shared" si="260"/>
        <v>23903</v>
      </c>
      <c r="T165" s="87">
        <f t="shared" si="260"/>
        <v>29460</v>
      </c>
      <c r="U165" s="87">
        <f t="shared" si="260"/>
        <v>26775</v>
      </c>
      <c r="V165" s="87">
        <f t="shared" si="260"/>
        <v>29452.500000000004</v>
      </c>
      <c r="W165" s="87">
        <f t="shared" si="260"/>
        <v>25000</v>
      </c>
      <c r="X165" s="88">
        <f t="shared" si="260"/>
        <v>275000</v>
      </c>
      <c r="Y165" s="87">
        <f t="shared" si="260"/>
        <v>275000</v>
      </c>
      <c r="Z165" s="87">
        <f t="shared" si="260"/>
        <v>0</v>
      </c>
      <c r="AA165" s="87">
        <f t="shared" si="260"/>
        <v>0</v>
      </c>
      <c r="AB165" s="87">
        <f t="shared" si="260"/>
        <v>0</v>
      </c>
      <c r="AC165" s="87">
        <f t="shared" si="260"/>
        <v>0</v>
      </c>
      <c r="AD165" s="87">
        <f t="shared" si="260"/>
        <v>0</v>
      </c>
      <c r="AE165" s="87">
        <f t="shared" si="260"/>
        <v>275000</v>
      </c>
      <c r="AF165" s="87">
        <f t="shared" si="260"/>
        <v>0</v>
      </c>
      <c r="AG165" s="89"/>
      <c r="AH165" s="89"/>
      <c r="AI165" s="89">
        <f t="shared" ref="AI165:AW165" si="261">SUM(AI166:AI166)</f>
        <v>0</v>
      </c>
      <c r="AJ165" s="89">
        <f t="shared" si="261"/>
        <v>0</v>
      </c>
      <c r="AK165" s="89">
        <f t="shared" si="261"/>
        <v>0</v>
      </c>
      <c r="AL165" s="89">
        <f t="shared" si="261"/>
        <v>0</v>
      </c>
      <c r="AM165" s="89">
        <f t="shared" si="261"/>
        <v>0</v>
      </c>
      <c r="AN165" s="89">
        <f t="shared" si="261"/>
        <v>0</v>
      </c>
      <c r="AO165" s="89">
        <f t="shared" si="261"/>
        <v>0</v>
      </c>
      <c r="AP165" s="89">
        <f t="shared" si="261"/>
        <v>0</v>
      </c>
      <c r="AQ165" s="89">
        <f t="shared" si="261"/>
        <v>0</v>
      </c>
      <c r="AR165" s="89">
        <f t="shared" si="261"/>
        <v>0</v>
      </c>
      <c r="AS165" s="89">
        <f t="shared" si="261"/>
        <v>0</v>
      </c>
      <c r="AT165" s="89">
        <f t="shared" si="261"/>
        <v>0</v>
      </c>
      <c r="AU165" s="89">
        <f t="shared" si="261"/>
        <v>0</v>
      </c>
      <c r="AV165" s="89">
        <f t="shared" si="261"/>
        <v>0</v>
      </c>
      <c r="AW165" s="89">
        <f t="shared" si="261"/>
        <v>0</v>
      </c>
      <c r="AX165" s="89"/>
      <c r="AY165" s="89">
        <f t="shared" ref="AY165:BM165" si="262">SUM(AY166:AY166)</f>
        <v>0</v>
      </c>
      <c r="AZ165" s="89">
        <f t="shared" si="262"/>
        <v>0</v>
      </c>
      <c r="BA165" s="89">
        <f t="shared" si="262"/>
        <v>0</v>
      </c>
      <c r="BB165" s="89">
        <f t="shared" si="262"/>
        <v>0</v>
      </c>
      <c r="BC165" s="89">
        <f t="shared" si="262"/>
        <v>4840</v>
      </c>
      <c r="BD165" s="89">
        <f t="shared" si="262"/>
        <v>0</v>
      </c>
      <c r="BE165" s="89">
        <f t="shared" si="262"/>
        <v>0</v>
      </c>
      <c r="BF165" s="89">
        <f t="shared" si="262"/>
        <v>0</v>
      </c>
      <c r="BG165" s="89">
        <f t="shared" si="262"/>
        <v>0</v>
      </c>
      <c r="BH165" s="89">
        <f t="shared" si="262"/>
        <v>0</v>
      </c>
      <c r="BI165" s="89">
        <f t="shared" si="262"/>
        <v>10561.41</v>
      </c>
      <c r="BJ165" s="89">
        <f t="shared" si="262"/>
        <v>0</v>
      </c>
      <c r="BK165" s="89">
        <f t="shared" si="262"/>
        <v>4840</v>
      </c>
      <c r="BL165" s="89">
        <f t="shared" si="262"/>
        <v>10561.41</v>
      </c>
      <c r="BM165" s="89">
        <f t="shared" si="262"/>
        <v>15401.41</v>
      </c>
    </row>
    <row r="166" spans="1:65" ht="21" customHeight="1" x14ac:dyDescent="0.2">
      <c r="A166" s="11">
        <v>176</v>
      </c>
      <c r="B166" s="53">
        <v>97</v>
      </c>
      <c r="C166" s="54"/>
      <c r="D166" s="55">
        <v>1</v>
      </c>
      <c r="E166" s="60" t="s">
        <v>167</v>
      </c>
      <c r="F166" s="56" t="s">
        <v>168</v>
      </c>
      <c r="G166" s="102" t="s">
        <v>360</v>
      </c>
      <c r="H166" s="102"/>
      <c r="I166" s="102"/>
      <c r="J166" s="59" t="s">
        <v>243</v>
      </c>
      <c r="K166" s="59" t="s">
        <v>244</v>
      </c>
      <c r="L166" s="59">
        <v>197</v>
      </c>
      <c r="M166" s="60" t="s">
        <v>219</v>
      </c>
      <c r="N166" s="60" t="s">
        <v>167</v>
      </c>
      <c r="O166" s="56" t="s">
        <v>168</v>
      </c>
      <c r="P166" s="95" t="s">
        <v>23</v>
      </c>
      <c r="Q166" s="90">
        <v>29209</v>
      </c>
      <c r="R166" s="90">
        <v>27213</v>
      </c>
      <c r="S166" s="91">
        <v>23903</v>
      </c>
      <c r="T166" s="62">
        <f>CEILING(V166,10)</f>
        <v>29460</v>
      </c>
      <c r="U166" s="63">
        <f>(Q166+R166+S166)/3</f>
        <v>26775</v>
      </c>
      <c r="V166" s="63">
        <f>U166*1.1</f>
        <v>29452.500000000004</v>
      </c>
      <c r="W166" s="205">
        <v>25000</v>
      </c>
      <c r="X166" s="64">
        <f>ROUND(W166*11,2)</f>
        <v>275000</v>
      </c>
      <c r="Y166" s="249">
        <f>FLOOR(X166,1000)</f>
        <v>275000</v>
      </c>
      <c r="Z166" s="63"/>
      <c r="AA166" s="63"/>
      <c r="AB166" s="63"/>
      <c r="AC166" s="63"/>
      <c r="AD166" s="63"/>
      <c r="AE166" s="63">
        <f>Y166</f>
        <v>275000</v>
      </c>
      <c r="AF166" s="63"/>
      <c r="AG166" s="42" t="s">
        <v>24</v>
      </c>
      <c r="AH166" s="5">
        <v>8760</v>
      </c>
      <c r="AI166" s="63"/>
      <c r="AJ166" s="63"/>
      <c r="AK166" s="63"/>
      <c r="AL166" s="63"/>
      <c r="AM166" s="63"/>
      <c r="AN166" s="65">
        <f>ROUND(Ceny!$B$36*12,2)</f>
        <v>0</v>
      </c>
      <c r="AO166" s="63"/>
      <c r="AP166" s="63"/>
      <c r="AQ166" s="63"/>
      <c r="AR166" s="63"/>
      <c r="AS166" s="63"/>
      <c r="AT166" s="63"/>
      <c r="AU166" s="65">
        <f>ROUND($Y166*Ceny!$B$10/100,2)</f>
        <v>0</v>
      </c>
      <c r="AV166" s="63"/>
      <c r="AW166" s="65">
        <f>ROUND(SUM(AP166:AV166),2)</f>
        <v>0</v>
      </c>
      <c r="AX166" s="61" t="s">
        <v>187</v>
      </c>
      <c r="AY166" s="63"/>
      <c r="AZ166" s="63"/>
      <c r="BA166" s="63"/>
      <c r="BB166" s="63"/>
      <c r="BC166" s="65">
        <f>ROUND((Ceny!$B$44*AE166)/100,2)</f>
        <v>4840</v>
      </c>
      <c r="BD166" s="63"/>
      <c r="BE166" s="63"/>
      <c r="BF166" s="63"/>
      <c r="BG166" s="63"/>
      <c r="BH166" s="63"/>
      <c r="BI166" s="65">
        <f>ROUND((Ceny!$D$44*L166*AH166/100),2)</f>
        <v>10561.41</v>
      </c>
      <c r="BJ166" s="63"/>
      <c r="BK166" s="65">
        <f>ROUND(SUM(AY166:BD166),2)</f>
        <v>4840</v>
      </c>
      <c r="BL166" s="65">
        <f>ROUND(SUM(BE166:BJ166),2)</f>
        <v>10561.41</v>
      </c>
      <c r="BM166" s="67">
        <f>ROUND(SUM(AI166:AO166)+AW166+BK166+BL166,2)</f>
        <v>15401.41</v>
      </c>
    </row>
    <row r="167" spans="1:65" s="23" customFormat="1" ht="21" customHeight="1" x14ac:dyDescent="0.2">
      <c r="A167" s="11">
        <v>156</v>
      </c>
      <c r="B167" s="78"/>
      <c r="C167" s="79">
        <v>73</v>
      </c>
      <c r="D167" s="80"/>
      <c r="E167" s="81" t="s">
        <v>386</v>
      </c>
      <c r="F167" s="81"/>
      <c r="G167" s="82"/>
      <c r="H167" s="83" t="s">
        <v>531</v>
      </c>
      <c r="I167" s="83" t="s">
        <v>402</v>
      </c>
      <c r="J167" s="84"/>
      <c r="K167" s="84"/>
      <c r="L167" s="85"/>
      <c r="M167" s="86"/>
      <c r="N167" s="86"/>
      <c r="O167" s="86"/>
      <c r="P167" s="86"/>
      <c r="Q167" s="87">
        <f t="shared" ref="Q167:AF167" si="263">SUM(Q168:Q168)</f>
        <v>18786</v>
      </c>
      <c r="R167" s="87">
        <f t="shared" si="263"/>
        <v>17742</v>
      </c>
      <c r="S167" s="87">
        <f t="shared" si="263"/>
        <v>16784</v>
      </c>
      <c r="T167" s="87">
        <f t="shared" si="263"/>
        <v>19550</v>
      </c>
      <c r="U167" s="87">
        <f t="shared" si="263"/>
        <v>17770.666666666668</v>
      </c>
      <c r="V167" s="87">
        <f t="shared" si="263"/>
        <v>19547.733333333337</v>
      </c>
      <c r="W167" s="87">
        <f t="shared" si="263"/>
        <v>36000</v>
      </c>
      <c r="X167" s="88">
        <f t="shared" si="263"/>
        <v>396000</v>
      </c>
      <c r="Y167" s="87">
        <f t="shared" si="263"/>
        <v>396000</v>
      </c>
      <c r="Z167" s="87">
        <f t="shared" si="263"/>
        <v>0</v>
      </c>
      <c r="AA167" s="87">
        <f t="shared" si="263"/>
        <v>0</v>
      </c>
      <c r="AB167" s="87">
        <f t="shared" si="263"/>
        <v>0</v>
      </c>
      <c r="AC167" s="87">
        <f t="shared" si="263"/>
        <v>0</v>
      </c>
      <c r="AD167" s="87">
        <f t="shared" si="263"/>
        <v>0</v>
      </c>
      <c r="AE167" s="87">
        <f t="shared" si="263"/>
        <v>396000</v>
      </c>
      <c r="AF167" s="87">
        <f t="shared" si="263"/>
        <v>0</v>
      </c>
      <c r="AG167" s="89"/>
      <c r="AH167" s="89"/>
      <c r="AI167" s="89">
        <f t="shared" ref="AI167:AW167" si="264">SUM(AI168:AI168)</f>
        <v>0</v>
      </c>
      <c r="AJ167" s="89">
        <f t="shared" si="264"/>
        <v>0</v>
      </c>
      <c r="AK167" s="89">
        <f t="shared" si="264"/>
        <v>0</v>
      </c>
      <c r="AL167" s="89">
        <f t="shared" si="264"/>
        <v>0</v>
      </c>
      <c r="AM167" s="89">
        <f t="shared" si="264"/>
        <v>0</v>
      </c>
      <c r="AN167" s="89">
        <f t="shared" si="264"/>
        <v>0</v>
      </c>
      <c r="AO167" s="89">
        <f t="shared" si="264"/>
        <v>0</v>
      </c>
      <c r="AP167" s="89">
        <f t="shared" si="264"/>
        <v>0</v>
      </c>
      <c r="AQ167" s="89">
        <f t="shared" si="264"/>
        <v>0</v>
      </c>
      <c r="AR167" s="89">
        <f t="shared" si="264"/>
        <v>0</v>
      </c>
      <c r="AS167" s="89">
        <f t="shared" si="264"/>
        <v>0</v>
      </c>
      <c r="AT167" s="89">
        <f t="shared" si="264"/>
        <v>0</v>
      </c>
      <c r="AU167" s="89">
        <f t="shared" si="264"/>
        <v>0</v>
      </c>
      <c r="AV167" s="89">
        <f t="shared" si="264"/>
        <v>0</v>
      </c>
      <c r="AW167" s="89">
        <f t="shared" si="264"/>
        <v>0</v>
      </c>
      <c r="AX167" s="89"/>
      <c r="AY167" s="89">
        <f t="shared" ref="AY167:BM167" si="265">SUM(AY168:AY168)</f>
        <v>0</v>
      </c>
      <c r="AZ167" s="89">
        <f t="shared" si="265"/>
        <v>0</v>
      </c>
      <c r="BA167" s="89">
        <f t="shared" si="265"/>
        <v>0</v>
      </c>
      <c r="BB167" s="89">
        <f t="shared" si="265"/>
        <v>0</v>
      </c>
      <c r="BC167" s="89">
        <f t="shared" si="265"/>
        <v>6969.6</v>
      </c>
      <c r="BD167" s="89">
        <f t="shared" si="265"/>
        <v>0</v>
      </c>
      <c r="BE167" s="89">
        <f t="shared" si="265"/>
        <v>0</v>
      </c>
      <c r="BF167" s="89">
        <f t="shared" si="265"/>
        <v>0</v>
      </c>
      <c r="BG167" s="89">
        <f t="shared" si="265"/>
        <v>0</v>
      </c>
      <c r="BH167" s="89">
        <f t="shared" si="265"/>
        <v>0</v>
      </c>
      <c r="BI167" s="89">
        <f t="shared" si="265"/>
        <v>18227.810000000001</v>
      </c>
      <c r="BJ167" s="89">
        <f t="shared" si="265"/>
        <v>0</v>
      </c>
      <c r="BK167" s="89">
        <f t="shared" si="265"/>
        <v>6969.6</v>
      </c>
      <c r="BL167" s="89">
        <f t="shared" si="265"/>
        <v>18227.810000000001</v>
      </c>
      <c r="BM167" s="89">
        <f t="shared" si="265"/>
        <v>25197.41</v>
      </c>
    </row>
    <row r="168" spans="1:65" ht="21" customHeight="1" x14ac:dyDescent="0.2">
      <c r="A168" s="11">
        <v>157</v>
      </c>
      <c r="B168" s="53">
        <v>87</v>
      </c>
      <c r="C168" s="54"/>
      <c r="D168" s="55">
        <v>1</v>
      </c>
      <c r="E168" s="213" t="s">
        <v>386</v>
      </c>
      <c r="F168" s="56" t="s">
        <v>140</v>
      </c>
      <c r="G168" s="102" t="s">
        <v>301</v>
      </c>
      <c r="H168" s="102"/>
      <c r="I168" s="102"/>
      <c r="J168" s="59" t="s">
        <v>243</v>
      </c>
      <c r="K168" s="59" t="s">
        <v>244</v>
      </c>
      <c r="L168" s="59">
        <v>340</v>
      </c>
      <c r="M168" s="60" t="s">
        <v>219</v>
      </c>
      <c r="N168" s="213" t="s">
        <v>386</v>
      </c>
      <c r="O168" s="56" t="s">
        <v>140</v>
      </c>
      <c r="P168" s="42">
        <v>5732745883</v>
      </c>
      <c r="Q168" s="90">
        <v>18786</v>
      </c>
      <c r="R168" s="90">
        <v>17742</v>
      </c>
      <c r="S168" s="91">
        <v>16784</v>
      </c>
      <c r="T168" s="62">
        <f>CEILING(V168,10)</f>
        <v>19550</v>
      </c>
      <c r="U168" s="63">
        <f>(Q168+R168+S168)/3</f>
        <v>17770.666666666668</v>
      </c>
      <c r="V168" s="63">
        <f>U168*1.1</f>
        <v>19547.733333333337</v>
      </c>
      <c r="W168" s="205">
        <v>36000</v>
      </c>
      <c r="X168" s="64">
        <f>ROUND(W168*11,2)</f>
        <v>396000</v>
      </c>
      <c r="Y168" s="249">
        <f>FLOOR(X168,1000)</f>
        <v>396000</v>
      </c>
      <c r="Z168" s="63"/>
      <c r="AA168" s="63"/>
      <c r="AB168" s="63"/>
      <c r="AC168" s="63"/>
      <c r="AD168" s="63"/>
      <c r="AE168" s="63">
        <f>Y168</f>
        <v>396000</v>
      </c>
      <c r="AF168" s="63"/>
      <c r="AG168" s="42" t="s">
        <v>24</v>
      </c>
      <c r="AH168" s="5">
        <v>8760</v>
      </c>
      <c r="AI168" s="63"/>
      <c r="AJ168" s="63"/>
      <c r="AK168" s="63"/>
      <c r="AL168" s="63"/>
      <c r="AM168" s="63"/>
      <c r="AN168" s="65">
        <f>ROUND(Ceny!$B$36*12,2)</f>
        <v>0</v>
      </c>
      <c r="AO168" s="63"/>
      <c r="AP168" s="63"/>
      <c r="AQ168" s="63"/>
      <c r="AR168" s="63"/>
      <c r="AS168" s="63"/>
      <c r="AT168" s="63"/>
      <c r="AU168" s="65">
        <f>ROUND($Y168*Ceny!$B$10/100,2)</f>
        <v>0</v>
      </c>
      <c r="AV168" s="63"/>
      <c r="AW168" s="65">
        <f>ROUND(SUM(AP168:AV168),2)</f>
        <v>0</v>
      </c>
      <c r="AX168" s="61" t="s">
        <v>187</v>
      </c>
      <c r="AY168" s="63"/>
      <c r="AZ168" s="63"/>
      <c r="BA168" s="63"/>
      <c r="BB168" s="63"/>
      <c r="BC168" s="65">
        <f>ROUND((Ceny!$B$44*AE168)/100,2)</f>
        <v>6969.6</v>
      </c>
      <c r="BD168" s="63"/>
      <c r="BE168" s="63"/>
      <c r="BF168" s="63"/>
      <c r="BG168" s="63"/>
      <c r="BH168" s="63"/>
      <c r="BI168" s="65">
        <f>ROUND((Ceny!$D$44*L168*AH168/100),2)</f>
        <v>18227.810000000001</v>
      </c>
      <c r="BJ168" s="63"/>
      <c r="BK168" s="65">
        <f>ROUND(SUM(AY168:BD168),2)</f>
        <v>6969.6</v>
      </c>
      <c r="BL168" s="204">
        <f>ROUND(SUM(BE168:BJ168),2)</f>
        <v>18227.810000000001</v>
      </c>
      <c r="BM168" s="67">
        <f>ROUND(SUM(AI168:AO168)+AW168+BK168+BL168,2)</f>
        <v>25197.41</v>
      </c>
    </row>
    <row r="169" spans="1:65" s="23" customFormat="1" ht="21" customHeight="1" x14ac:dyDescent="0.2">
      <c r="A169" s="11">
        <v>177</v>
      </c>
      <c r="B169" s="78"/>
      <c r="C169" s="79">
        <v>74</v>
      </c>
      <c r="D169" s="80"/>
      <c r="E169" s="81" t="s">
        <v>217</v>
      </c>
      <c r="F169" s="81"/>
      <c r="G169" s="82"/>
      <c r="H169" s="83" t="s">
        <v>532</v>
      </c>
      <c r="I169" s="83" t="s">
        <v>402</v>
      </c>
      <c r="J169" s="84"/>
      <c r="K169" s="84"/>
      <c r="L169" s="85"/>
      <c r="M169" s="86"/>
      <c r="N169" s="86"/>
      <c r="O169" s="86"/>
      <c r="P169" s="86"/>
      <c r="Q169" s="87">
        <f t="shared" ref="Q169:AF169" si="266">SUM(Q170:Q170)</f>
        <v>8914</v>
      </c>
      <c r="R169" s="87">
        <f t="shared" si="266"/>
        <v>9265</v>
      </c>
      <c r="S169" s="87">
        <f t="shared" si="266"/>
        <v>9638</v>
      </c>
      <c r="T169" s="87">
        <f t="shared" si="266"/>
        <v>10200</v>
      </c>
      <c r="U169" s="87">
        <f t="shared" si="266"/>
        <v>9272.3333333333339</v>
      </c>
      <c r="V169" s="87">
        <f t="shared" si="266"/>
        <v>10199.566666666668</v>
      </c>
      <c r="W169" s="87">
        <f t="shared" si="266"/>
        <v>8200</v>
      </c>
      <c r="X169" s="88">
        <f t="shared" si="266"/>
        <v>90200</v>
      </c>
      <c r="Y169" s="87">
        <f t="shared" si="266"/>
        <v>90000</v>
      </c>
      <c r="Z169" s="87">
        <f t="shared" si="266"/>
        <v>0</v>
      </c>
      <c r="AA169" s="87">
        <f t="shared" si="266"/>
        <v>0</v>
      </c>
      <c r="AB169" s="87">
        <f t="shared" si="266"/>
        <v>0</v>
      </c>
      <c r="AC169" s="87">
        <f t="shared" si="266"/>
        <v>0</v>
      </c>
      <c r="AD169" s="87">
        <f t="shared" si="266"/>
        <v>90000</v>
      </c>
      <c r="AE169" s="87">
        <f t="shared" si="266"/>
        <v>0</v>
      </c>
      <c r="AF169" s="87">
        <f t="shared" si="266"/>
        <v>0</v>
      </c>
      <c r="AG169" s="89"/>
      <c r="AH169" s="89"/>
      <c r="AI169" s="89">
        <f t="shared" ref="AI169:AW169" si="267">SUM(AI170:AI170)</f>
        <v>0</v>
      </c>
      <c r="AJ169" s="89">
        <f t="shared" si="267"/>
        <v>0</v>
      </c>
      <c r="AK169" s="89">
        <f t="shared" si="267"/>
        <v>0</v>
      </c>
      <c r="AL169" s="89">
        <f t="shared" si="267"/>
        <v>0</v>
      </c>
      <c r="AM169" s="89">
        <f t="shared" si="267"/>
        <v>0</v>
      </c>
      <c r="AN169" s="89">
        <f t="shared" si="267"/>
        <v>0</v>
      </c>
      <c r="AO169" s="89">
        <f t="shared" si="267"/>
        <v>0</v>
      </c>
      <c r="AP169" s="89">
        <f t="shared" si="267"/>
        <v>0</v>
      </c>
      <c r="AQ169" s="89">
        <f t="shared" si="267"/>
        <v>0</v>
      </c>
      <c r="AR169" s="89">
        <f t="shared" si="267"/>
        <v>0</v>
      </c>
      <c r="AS169" s="89">
        <f t="shared" si="267"/>
        <v>0</v>
      </c>
      <c r="AT169" s="89">
        <f t="shared" si="267"/>
        <v>0</v>
      </c>
      <c r="AU169" s="89">
        <f t="shared" si="267"/>
        <v>0</v>
      </c>
      <c r="AV169" s="89">
        <f t="shared" si="267"/>
        <v>0</v>
      </c>
      <c r="AW169" s="89">
        <f t="shared" si="267"/>
        <v>0</v>
      </c>
      <c r="AX169" s="89"/>
      <c r="AY169" s="89">
        <f t="shared" ref="AY169:BM169" si="268">SUM(AY170:AY170)</f>
        <v>0</v>
      </c>
      <c r="AZ169" s="89">
        <f t="shared" si="268"/>
        <v>0</v>
      </c>
      <c r="BA169" s="89">
        <f t="shared" si="268"/>
        <v>0</v>
      </c>
      <c r="BB169" s="89">
        <f t="shared" si="268"/>
        <v>3096</v>
      </c>
      <c r="BC169" s="89">
        <f t="shared" si="268"/>
        <v>0</v>
      </c>
      <c r="BD169" s="89">
        <f t="shared" si="268"/>
        <v>0</v>
      </c>
      <c r="BE169" s="89">
        <f t="shared" si="268"/>
        <v>0</v>
      </c>
      <c r="BF169" s="89">
        <f t="shared" si="268"/>
        <v>0</v>
      </c>
      <c r="BG169" s="89">
        <f t="shared" si="268"/>
        <v>0</v>
      </c>
      <c r="BH169" s="89">
        <f t="shared" si="268"/>
        <v>1982.4</v>
      </c>
      <c r="BI169" s="89">
        <f t="shared" si="268"/>
        <v>0</v>
      </c>
      <c r="BJ169" s="89">
        <f t="shared" si="268"/>
        <v>0</v>
      </c>
      <c r="BK169" s="89">
        <f t="shared" si="268"/>
        <v>3096</v>
      </c>
      <c r="BL169" s="89">
        <f t="shared" si="268"/>
        <v>1982.4</v>
      </c>
      <c r="BM169" s="89">
        <f t="shared" si="268"/>
        <v>5078.3999999999996</v>
      </c>
    </row>
    <row r="170" spans="1:65" ht="21" customHeight="1" x14ac:dyDescent="0.2">
      <c r="A170" s="11">
        <v>165</v>
      </c>
      <c r="B170" s="53">
        <v>91</v>
      </c>
      <c r="C170" s="54"/>
      <c r="D170" s="55">
        <v>1</v>
      </c>
      <c r="E170" s="60" t="s">
        <v>217</v>
      </c>
      <c r="F170" s="56" t="s">
        <v>446</v>
      </c>
      <c r="G170" s="57" t="s">
        <v>333</v>
      </c>
      <c r="H170" s="57"/>
      <c r="I170" s="57"/>
      <c r="J170" s="59" t="s">
        <v>33</v>
      </c>
      <c r="K170" s="59" t="s">
        <v>242</v>
      </c>
      <c r="L170" s="59"/>
      <c r="M170" s="60" t="s">
        <v>219</v>
      </c>
      <c r="N170" s="60" t="s">
        <v>217</v>
      </c>
      <c r="O170" s="56" t="s">
        <v>446</v>
      </c>
      <c r="P170" s="95" t="s">
        <v>23</v>
      </c>
      <c r="Q170" s="90">
        <v>8914</v>
      </c>
      <c r="R170" s="90">
        <v>9265</v>
      </c>
      <c r="S170" s="91">
        <v>9638</v>
      </c>
      <c r="T170" s="62">
        <f>CEILING(V170,10)</f>
        <v>10200</v>
      </c>
      <c r="U170" s="63">
        <f>(Q170+R170+S170)/3</f>
        <v>9272.3333333333339</v>
      </c>
      <c r="V170" s="63">
        <f>U170*1.1</f>
        <v>10199.566666666668</v>
      </c>
      <c r="W170" s="205">
        <v>8200</v>
      </c>
      <c r="X170" s="64">
        <f>ROUND(W170*11,2)</f>
        <v>90200</v>
      </c>
      <c r="Y170" s="249">
        <f>FLOOR(X170,1000)</f>
        <v>90000</v>
      </c>
      <c r="Z170" s="63"/>
      <c r="AA170" s="63"/>
      <c r="AB170" s="63"/>
      <c r="AC170" s="63"/>
      <c r="AD170" s="63">
        <f>Y170</f>
        <v>90000</v>
      </c>
      <c r="AE170" s="63"/>
      <c r="AF170" s="63"/>
      <c r="AG170" s="42" t="s">
        <v>24</v>
      </c>
      <c r="AH170" s="5" t="s">
        <v>186</v>
      </c>
      <c r="AI170" s="63"/>
      <c r="AJ170" s="63"/>
      <c r="AK170" s="63"/>
      <c r="AL170" s="65"/>
      <c r="AM170" s="66">
        <f>ROUND(Ceny!$B$35*12,2)</f>
        <v>0</v>
      </c>
      <c r="AN170" s="63"/>
      <c r="AO170" s="63"/>
      <c r="AP170" s="63"/>
      <c r="AQ170" s="63"/>
      <c r="AR170" s="63"/>
      <c r="AS170" s="65"/>
      <c r="AT170" s="63">
        <f>ROUND($Y170*Ceny!$B$9/100,2)</f>
        <v>0</v>
      </c>
      <c r="AU170" s="63"/>
      <c r="AV170" s="63"/>
      <c r="AW170" s="65">
        <f>ROUND(SUM(AP170:AV170),2)</f>
        <v>0</v>
      </c>
      <c r="AX170" s="61" t="s">
        <v>187</v>
      </c>
      <c r="AY170" s="63"/>
      <c r="AZ170" s="63"/>
      <c r="BA170" s="66"/>
      <c r="BB170" s="63">
        <f>ROUND(Ceny!$B$43*AD170/100,2)</f>
        <v>3096</v>
      </c>
      <c r="BC170" s="63"/>
      <c r="BD170" s="63"/>
      <c r="BE170" s="63"/>
      <c r="BF170" s="63"/>
      <c r="BG170" s="66"/>
      <c r="BH170" s="63">
        <f>ROUND(Ceny!$C$43*12,2)</f>
        <v>1982.4</v>
      </c>
      <c r="BI170" s="63"/>
      <c r="BJ170" s="63"/>
      <c r="BK170" s="204">
        <f>ROUND(SUM(AY170:BD170),2)</f>
        <v>3096</v>
      </c>
      <c r="BL170" s="204">
        <f>ROUND(SUM(BE170:BJ170),2)</f>
        <v>1982.4</v>
      </c>
      <c r="BM170" s="67">
        <f>ROUND(SUM(AI170:AO170)+AW170+BK170+BL170,2)</f>
        <v>5078.3999999999996</v>
      </c>
    </row>
    <row r="171" spans="1:65" s="23" customFormat="1" ht="21" customHeight="1" x14ac:dyDescent="0.2">
      <c r="A171" s="11">
        <v>179</v>
      </c>
      <c r="B171" s="78"/>
      <c r="C171" s="79">
        <v>75</v>
      </c>
      <c r="D171" s="80"/>
      <c r="E171" s="81" t="s">
        <v>169</v>
      </c>
      <c r="F171" s="81"/>
      <c r="G171" s="82"/>
      <c r="H171" s="83" t="s">
        <v>533</v>
      </c>
      <c r="I171" s="83" t="s">
        <v>402</v>
      </c>
      <c r="J171" s="84"/>
      <c r="K171" s="84"/>
      <c r="L171" s="85"/>
      <c r="M171" s="86"/>
      <c r="N171" s="86"/>
      <c r="O171" s="86"/>
      <c r="P171" s="86"/>
      <c r="Q171" s="87">
        <f t="shared" ref="Q171:AF171" si="269">SUM(Q172:Q172)</f>
        <v>54742</v>
      </c>
      <c r="R171" s="87">
        <f t="shared" si="269"/>
        <v>61142</v>
      </c>
      <c r="S171" s="87">
        <f t="shared" si="269"/>
        <v>52935</v>
      </c>
      <c r="T171" s="87">
        <f t="shared" si="269"/>
        <v>61910</v>
      </c>
      <c r="U171" s="87">
        <f t="shared" si="269"/>
        <v>56273</v>
      </c>
      <c r="V171" s="87">
        <f t="shared" si="269"/>
        <v>61900.3</v>
      </c>
      <c r="W171" s="87">
        <f t="shared" si="269"/>
        <v>48000</v>
      </c>
      <c r="X171" s="88">
        <f t="shared" si="269"/>
        <v>528000</v>
      </c>
      <c r="Y171" s="87">
        <f t="shared" si="269"/>
        <v>528000</v>
      </c>
      <c r="Z171" s="87">
        <f t="shared" si="269"/>
        <v>0</v>
      </c>
      <c r="AA171" s="87">
        <f t="shared" si="269"/>
        <v>0</v>
      </c>
      <c r="AB171" s="87">
        <f t="shared" si="269"/>
        <v>0</v>
      </c>
      <c r="AC171" s="87">
        <f t="shared" si="269"/>
        <v>0</v>
      </c>
      <c r="AD171" s="87">
        <f t="shared" si="269"/>
        <v>0</v>
      </c>
      <c r="AE171" s="87">
        <f t="shared" si="269"/>
        <v>528000</v>
      </c>
      <c r="AF171" s="87">
        <f t="shared" si="269"/>
        <v>0</v>
      </c>
      <c r="AG171" s="89"/>
      <c r="AH171" s="89"/>
      <c r="AI171" s="89">
        <f t="shared" ref="AI171:AW171" si="270">SUM(AI172:AI172)</f>
        <v>0</v>
      </c>
      <c r="AJ171" s="89">
        <f t="shared" si="270"/>
        <v>0</v>
      </c>
      <c r="AK171" s="89">
        <f t="shared" si="270"/>
        <v>0</v>
      </c>
      <c r="AL171" s="89">
        <f t="shared" si="270"/>
        <v>0</v>
      </c>
      <c r="AM171" s="89">
        <f t="shared" si="270"/>
        <v>0</v>
      </c>
      <c r="AN171" s="89">
        <f t="shared" si="270"/>
        <v>0</v>
      </c>
      <c r="AO171" s="89">
        <f t="shared" si="270"/>
        <v>0</v>
      </c>
      <c r="AP171" s="89">
        <f t="shared" si="270"/>
        <v>0</v>
      </c>
      <c r="AQ171" s="89">
        <f t="shared" si="270"/>
        <v>0</v>
      </c>
      <c r="AR171" s="89">
        <f t="shared" si="270"/>
        <v>0</v>
      </c>
      <c r="AS171" s="89">
        <f t="shared" si="270"/>
        <v>0</v>
      </c>
      <c r="AT171" s="89">
        <f t="shared" si="270"/>
        <v>0</v>
      </c>
      <c r="AU171" s="89">
        <f t="shared" si="270"/>
        <v>0</v>
      </c>
      <c r="AV171" s="89">
        <f t="shared" si="270"/>
        <v>0</v>
      </c>
      <c r="AW171" s="89">
        <f t="shared" si="270"/>
        <v>0</v>
      </c>
      <c r="AX171" s="89"/>
      <c r="AY171" s="89">
        <f t="shared" ref="AY171:BM171" si="271">SUM(AY172:AY172)</f>
        <v>0</v>
      </c>
      <c r="AZ171" s="89">
        <f t="shared" si="271"/>
        <v>0</v>
      </c>
      <c r="BA171" s="89">
        <f t="shared" si="271"/>
        <v>0</v>
      </c>
      <c r="BB171" s="89">
        <f t="shared" si="271"/>
        <v>0</v>
      </c>
      <c r="BC171" s="89">
        <f t="shared" si="271"/>
        <v>9292.7999999999993</v>
      </c>
      <c r="BD171" s="89">
        <f t="shared" si="271"/>
        <v>0</v>
      </c>
      <c r="BE171" s="89">
        <f t="shared" si="271"/>
        <v>0</v>
      </c>
      <c r="BF171" s="89">
        <f t="shared" si="271"/>
        <v>0</v>
      </c>
      <c r="BG171" s="89">
        <f t="shared" si="271"/>
        <v>0</v>
      </c>
      <c r="BH171" s="89">
        <f t="shared" si="271"/>
        <v>0</v>
      </c>
      <c r="BI171" s="89">
        <f t="shared" si="271"/>
        <v>14689.47</v>
      </c>
      <c r="BJ171" s="89">
        <f t="shared" si="271"/>
        <v>0</v>
      </c>
      <c r="BK171" s="89">
        <f t="shared" si="271"/>
        <v>9292.7999999999993</v>
      </c>
      <c r="BL171" s="89">
        <f t="shared" si="271"/>
        <v>14689.47</v>
      </c>
      <c r="BM171" s="89">
        <f t="shared" si="271"/>
        <v>23982.27</v>
      </c>
    </row>
    <row r="172" spans="1:65" ht="21" customHeight="1" x14ac:dyDescent="0.2">
      <c r="A172" s="11">
        <v>180</v>
      </c>
      <c r="B172" s="53">
        <v>99</v>
      </c>
      <c r="C172" s="54"/>
      <c r="D172" s="55">
        <v>1</v>
      </c>
      <c r="E172" s="60" t="s">
        <v>169</v>
      </c>
      <c r="F172" s="56" t="s">
        <v>170</v>
      </c>
      <c r="G172" s="102" t="s">
        <v>324</v>
      </c>
      <c r="H172" s="102"/>
      <c r="I172" s="102"/>
      <c r="J172" s="59" t="s">
        <v>243</v>
      </c>
      <c r="K172" s="59" t="s">
        <v>244</v>
      </c>
      <c r="L172" s="59">
        <v>274</v>
      </c>
      <c r="M172" s="60" t="s">
        <v>219</v>
      </c>
      <c r="N172" s="60" t="s">
        <v>169</v>
      </c>
      <c r="O172" s="56" t="s">
        <v>170</v>
      </c>
      <c r="P172" s="95" t="s">
        <v>23</v>
      </c>
      <c r="Q172" s="90">
        <v>54742</v>
      </c>
      <c r="R172" s="90">
        <v>61142</v>
      </c>
      <c r="S172" s="91">
        <v>52935</v>
      </c>
      <c r="T172" s="62">
        <f>CEILING(V172,10)</f>
        <v>61910</v>
      </c>
      <c r="U172" s="63">
        <f>(Q172+R172+S172)/3</f>
        <v>56273</v>
      </c>
      <c r="V172" s="63">
        <f>U172*1.1</f>
        <v>61900.3</v>
      </c>
      <c r="W172" s="205">
        <v>48000</v>
      </c>
      <c r="X172" s="64">
        <f>ROUND(W172*11,2)</f>
        <v>528000</v>
      </c>
      <c r="Y172" s="249">
        <f>FLOOR(X172,1000)</f>
        <v>528000</v>
      </c>
      <c r="Z172" s="63"/>
      <c r="AA172" s="63"/>
      <c r="AB172" s="63"/>
      <c r="AC172" s="63"/>
      <c r="AD172" s="63"/>
      <c r="AE172" s="63">
        <f>Y172</f>
        <v>528000</v>
      </c>
      <c r="AF172" s="63"/>
      <c r="AG172" s="42" t="s">
        <v>24</v>
      </c>
      <c r="AH172" s="5">
        <v>8760</v>
      </c>
      <c r="AI172" s="63"/>
      <c r="AJ172" s="63"/>
      <c r="AK172" s="63"/>
      <c r="AL172" s="63"/>
      <c r="AM172" s="63"/>
      <c r="AN172" s="65">
        <f>ROUND(Ceny!$B$36*12,2)</f>
        <v>0</v>
      </c>
      <c r="AO172" s="63"/>
      <c r="AP172" s="63"/>
      <c r="AQ172" s="63"/>
      <c r="AR172" s="63"/>
      <c r="AS172" s="63"/>
      <c r="AT172" s="63"/>
      <c r="AU172" s="65">
        <f>ROUND($Y172*Ceny!$B$10/100,2)</f>
        <v>0</v>
      </c>
      <c r="AV172" s="63"/>
      <c r="AW172" s="65">
        <f>ROUND(SUM(AP172:AV172),2)</f>
        <v>0</v>
      </c>
      <c r="AX172" s="61" t="s">
        <v>187</v>
      </c>
      <c r="AY172" s="63"/>
      <c r="AZ172" s="63"/>
      <c r="BA172" s="63"/>
      <c r="BB172" s="63"/>
      <c r="BC172" s="65">
        <f>ROUND((Ceny!$B$44*AE172)/100,2)</f>
        <v>9292.7999999999993</v>
      </c>
      <c r="BD172" s="63"/>
      <c r="BE172" s="63"/>
      <c r="BF172" s="63"/>
      <c r="BG172" s="63"/>
      <c r="BH172" s="63"/>
      <c r="BI172" s="65">
        <f>ROUND((Ceny!$D$44*L172*AH172/100),2)</f>
        <v>14689.47</v>
      </c>
      <c r="BJ172" s="63"/>
      <c r="BK172" s="65">
        <f>ROUND(SUM(AY172:BD172),2)</f>
        <v>9292.7999999999993</v>
      </c>
      <c r="BL172" s="65">
        <f>ROUND(SUM(BE172:BJ172),2)</f>
        <v>14689.47</v>
      </c>
      <c r="BM172" s="67">
        <f>ROUND(SUM(AI172:AO172)+AW172+BK172+BL172,2)</f>
        <v>23982.27</v>
      </c>
    </row>
    <row r="173" spans="1:65" s="23" customFormat="1" ht="21" customHeight="1" x14ac:dyDescent="0.2">
      <c r="A173" s="11">
        <v>181</v>
      </c>
      <c r="B173" s="78"/>
      <c r="C173" s="79">
        <v>76</v>
      </c>
      <c r="D173" s="80"/>
      <c r="E173" s="81" t="s">
        <v>212</v>
      </c>
      <c r="F173" s="81"/>
      <c r="G173" s="82"/>
      <c r="H173" s="83" t="s">
        <v>534</v>
      </c>
      <c r="I173" s="83" t="s">
        <v>402</v>
      </c>
      <c r="J173" s="84"/>
      <c r="K173" s="84"/>
      <c r="L173" s="85"/>
      <c r="M173" s="86"/>
      <c r="N173" s="86"/>
      <c r="O173" s="86"/>
      <c r="P173" s="86"/>
      <c r="Q173" s="87">
        <f t="shared" ref="Q173:AF173" si="272">SUM(Q174:Q174)</f>
        <v>59846</v>
      </c>
      <c r="R173" s="87">
        <f t="shared" si="272"/>
        <v>55931</v>
      </c>
      <c r="S173" s="87">
        <f t="shared" si="272"/>
        <v>49357</v>
      </c>
      <c r="T173" s="87">
        <f t="shared" si="272"/>
        <v>60550</v>
      </c>
      <c r="U173" s="87">
        <f t="shared" si="272"/>
        <v>55044.666666666664</v>
      </c>
      <c r="V173" s="87">
        <f t="shared" si="272"/>
        <v>60549.133333333339</v>
      </c>
      <c r="W173" s="87">
        <f t="shared" si="272"/>
        <v>56000</v>
      </c>
      <c r="X173" s="88">
        <f t="shared" si="272"/>
        <v>616000</v>
      </c>
      <c r="Y173" s="87">
        <f t="shared" si="272"/>
        <v>616000</v>
      </c>
      <c r="Z173" s="87">
        <f t="shared" si="272"/>
        <v>0</v>
      </c>
      <c r="AA173" s="87">
        <f t="shared" si="272"/>
        <v>0</v>
      </c>
      <c r="AB173" s="87">
        <f t="shared" si="272"/>
        <v>0</v>
      </c>
      <c r="AC173" s="87">
        <f t="shared" si="272"/>
        <v>0</v>
      </c>
      <c r="AD173" s="87">
        <f t="shared" si="272"/>
        <v>0</v>
      </c>
      <c r="AE173" s="87">
        <f t="shared" si="272"/>
        <v>616000</v>
      </c>
      <c r="AF173" s="87">
        <f t="shared" si="272"/>
        <v>0</v>
      </c>
      <c r="AG173" s="89"/>
      <c r="AH173" s="89"/>
      <c r="AI173" s="89">
        <f t="shared" ref="AI173:AW173" si="273">SUM(AI174:AI174)</f>
        <v>0</v>
      </c>
      <c r="AJ173" s="89">
        <f t="shared" si="273"/>
        <v>0</v>
      </c>
      <c r="AK173" s="89">
        <f t="shared" si="273"/>
        <v>0</v>
      </c>
      <c r="AL173" s="89">
        <f t="shared" si="273"/>
        <v>0</v>
      </c>
      <c r="AM173" s="89">
        <f t="shared" si="273"/>
        <v>0</v>
      </c>
      <c r="AN173" s="89">
        <f t="shared" si="273"/>
        <v>0</v>
      </c>
      <c r="AO173" s="89">
        <f t="shared" si="273"/>
        <v>0</v>
      </c>
      <c r="AP173" s="89">
        <f t="shared" si="273"/>
        <v>0</v>
      </c>
      <c r="AQ173" s="89">
        <f t="shared" si="273"/>
        <v>0</v>
      </c>
      <c r="AR173" s="89">
        <f t="shared" si="273"/>
        <v>0</v>
      </c>
      <c r="AS173" s="89">
        <f t="shared" si="273"/>
        <v>0</v>
      </c>
      <c r="AT173" s="89">
        <f t="shared" si="273"/>
        <v>0</v>
      </c>
      <c r="AU173" s="89">
        <f t="shared" si="273"/>
        <v>0</v>
      </c>
      <c r="AV173" s="89">
        <f t="shared" si="273"/>
        <v>0</v>
      </c>
      <c r="AW173" s="89">
        <f t="shared" si="273"/>
        <v>0</v>
      </c>
      <c r="AX173" s="89"/>
      <c r="AY173" s="89">
        <f t="shared" ref="AY173:BM173" si="274">SUM(AY174:AY174)</f>
        <v>0</v>
      </c>
      <c r="AZ173" s="89">
        <f t="shared" si="274"/>
        <v>0</v>
      </c>
      <c r="BA173" s="89">
        <f t="shared" si="274"/>
        <v>0</v>
      </c>
      <c r="BB173" s="89">
        <f t="shared" si="274"/>
        <v>0</v>
      </c>
      <c r="BC173" s="89">
        <f t="shared" si="274"/>
        <v>10841.6</v>
      </c>
      <c r="BD173" s="89">
        <f t="shared" si="274"/>
        <v>0</v>
      </c>
      <c r="BE173" s="89">
        <f t="shared" si="274"/>
        <v>0</v>
      </c>
      <c r="BF173" s="89">
        <f t="shared" si="274"/>
        <v>0</v>
      </c>
      <c r="BG173" s="89">
        <f t="shared" si="274"/>
        <v>0</v>
      </c>
      <c r="BH173" s="89">
        <f t="shared" si="274"/>
        <v>0</v>
      </c>
      <c r="BI173" s="89">
        <f t="shared" si="274"/>
        <v>14689.47</v>
      </c>
      <c r="BJ173" s="89">
        <f t="shared" si="274"/>
        <v>0</v>
      </c>
      <c r="BK173" s="89">
        <f t="shared" si="274"/>
        <v>10841.6</v>
      </c>
      <c r="BL173" s="89">
        <f t="shared" si="274"/>
        <v>14689.47</v>
      </c>
      <c r="BM173" s="89">
        <f t="shared" si="274"/>
        <v>25531.07</v>
      </c>
    </row>
    <row r="174" spans="1:65" ht="21" customHeight="1" x14ac:dyDescent="0.2">
      <c r="A174" s="11">
        <v>182</v>
      </c>
      <c r="B174" s="53">
        <v>100</v>
      </c>
      <c r="C174" s="54"/>
      <c r="D174" s="55">
        <v>1</v>
      </c>
      <c r="E174" s="60" t="s">
        <v>212</v>
      </c>
      <c r="F174" s="56" t="s">
        <v>171</v>
      </c>
      <c r="G174" s="102" t="s">
        <v>375</v>
      </c>
      <c r="H174" s="102"/>
      <c r="I174" s="102"/>
      <c r="J174" s="59" t="s">
        <v>243</v>
      </c>
      <c r="K174" s="59" t="s">
        <v>244</v>
      </c>
      <c r="L174" s="59">
        <v>274</v>
      </c>
      <c r="M174" s="60" t="s">
        <v>219</v>
      </c>
      <c r="N174" s="60" t="s">
        <v>212</v>
      </c>
      <c r="O174" s="56" t="s">
        <v>171</v>
      </c>
      <c r="P174" s="95" t="s">
        <v>23</v>
      </c>
      <c r="Q174" s="90">
        <v>59846</v>
      </c>
      <c r="R174" s="90">
        <v>55931</v>
      </c>
      <c r="S174" s="91">
        <v>49357</v>
      </c>
      <c r="T174" s="62">
        <f>CEILING(V174,10)</f>
        <v>60550</v>
      </c>
      <c r="U174" s="63">
        <f>(Q174+R174+S174)/3</f>
        <v>55044.666666666664</v>
      </c>
      <c r="V174" s="63">
        <f>U174*1.1</f>
        <v>60549.133333333339</v>
      </c>
      <c r="W174" s="205">
        <v>56000</v>
      </c>
      <c r="X174" s="64">
        <f>ROUND(W174*11,2)</f>
        <v>616000</v>
      </c>
      <c r="Y174" s="249">
        <f>FLOOR(X174,1000)</f>
        <v>616000</v>
      </c>
      <c r="Z174" s="63"/>
      <c r="AA174" s="63"/>
      <c r="AB174" s="63"/>
      <c r="AC174" s="63"/>
      <c r="AD174" s="63"/>
      <c r="AE174" s="63">
        <f>Y174</f>
        <v>616000</v>
      </c>
      <c r="AF174" s="63"/>
      <c r="AG174" s="42" t="s">
        <v>24</v>
      </c>
      <c r="AH174" s="5">
        <v>8760</v>
      </c>
      <c r="AI174" s="63"/>
      <c r="AJ174" s="63"/>
      <c r="AK174" s="63"/>
      <c r="AL174" s="63"/>
      <c r="AM174" s="63"/>
      <c r="AN174" s="65">
        <f>ROUND(Ceny!$B$36*12,2)</f>
        <v>0</v>
      </c>
      <c r="AO174" s="63"/>
      <c r="AP174" s="63"/>
      <c r="AQ174" s="63"/>
      <c r="AR174" s="63"/>
      <c r="AS174" s="63"/>
      <c r="AT174" s="63"/>
      <c r="AU174" s="65">
        <f>ROUND($Y174*Ceny!$B$10/100,2)</f>
        <v>0</v>
      </c>
      <c r="AV174" s="63"/>
      <c r="AW174" s="65">
        <f>ROUND(SUM(AP174:AV174),2)</f>
        <v>0</v>
      </c>
      <c r="AX174" s="61" t="s">
        <v>187</v>
      </c>
      <c r="AY174" s="63"/>
      <c r="AZ174" s="63"/>
      <c r="BA174" s="63"/>
      <c r="BB174" s="63"/>
      <c r="BC174" s="65">
        <f>ROUND((Ceny!$B$44*AE174)/100,2)</f>
        <v>10841.6</v>
      </c>
      <c r="BD174" s="63"/>
      <c r="BE174" s="63"/>
      <c r="BF174" s="63"/>
      <c r="BG174" s="63"/>
      <c r="BH174" s="63"/>
      <c r="BI174" s="65">
        <f>ROUND((Ceny!$D$44*L174*AH174/100),2)</f>
        <v>14689.47</v>
      </c>
      <c r="BJ174" s="63"/>
      <c r="BK174" s="65">
        <f>ROUND(SUM(AY174:BD174),2)</f>
        <v>10841.6</v>
      </c>
      <c r="BL174" s="65">
        <f>ROUND(SUM(BE174:BJ174),2)</f>
        <v>14689.47</v>
      </c>
      <c r="BM174" s="67">
        <f>ROUND(SUM(AI174:AO174)+AW174+BK174+BL174,2)</f>
        <v>25531.07</v>
      </c>
    </row>
    <row r="175" spans="1:65" s="96" customFormat="1" ht="21" customHeight="1" x14ac:dyDescent="0.2">
      <c r="A175" s="11">
        <v>183</v>
      </c>
      <c r="B175" s="78"/>
      <c r="C175" s="79">
        <v>77</v>
      </c>
      <c r="D175" s="80"/>
      <c r="E175" s="81" t="s">
        <v>172</v>
      </c>
      <c r="F175" s="81"/>
      <c r="G175" s="82"/>
      <c r="H175" s="83" t="s">
        <v>535</v>
      </c>
      <c r="I175" s="83" t="s">
        <v>402</v>
      </c>
      <c r="J175" s="84"/>
      <c r="K175" s="84"/>
      <c r="L175" s="85"/>
      <c r="M175" s="86"/>
      <c r="N175" s="86"/>
      <c r="O175" s="86"/>
      <c r="P175" s="86"/>
      <c r="Q175" s="87">
        <f t="shared" ref="Q175:AF175" si="275">SUM(Q176:Q176)</f>
        <v>150</v>
      </c>
      <c r="R175" s="87">
        <f t="shared" si="275"/>
        <v>117</v>
      </c>
      <c r="S175" s="87">
        <f t="shared" si="275"/>
        <v>120</v>
      </c>
      <c r="T175" s="87">
        <f t="shared" si="275"/>
        <v>150</v>
      </c>
      <c r="U175" s="87">
        <f t="shared" si="275"/>
        <v>129</v>
      </c>
      <c r="V175" s="87">
        <f t="shared" si="275"/>
        <v>141.9</v>
      </c>
      <c r="W175" s="87">
        <f t="shared" si="275"/>
        <v>200</v>
      </c>
      <c r="X175" s="88">
        <f t="shared" si="275"/>
        <v>2200</v>
      </c>
      <c r="Y175" s="87">
        <f t="shared" si="275"/>
        <v>3000</v>
      </c>
      <c r="Z175" s="87">
        <f t="shared" si="275"/>
        <v>3000</v>
      </c>
      <c r="AA175" s="87">
        <f t="shared" si="275"/>
        <v>0</v>
      </c>
      <c r="AB175" s="87">
        <f t="shared" si="275"/>
        <v>0</v>
      </c>
      <c r="AC175" s="87">
        <f t="shared" si="275"/>
        <v>0</v>
      </c>
      <c r="AD175" s="87">
        <f t="shared" si="275"/>
        <v>0</v>
      </c>
      <c r="AE175" s="87">
        <f t="shared" si="275"/>
        <v>0</v>
      </c>
      <c r="AF175" s="87">
        <f t="shared" si="275"/>
        <v>0</v>
      </c>
      <c r="AG175" s="89"/>
      <c r="AH175" s="89"/>
      <c r="AI175" s="89">
        <f t="shared" ref="AI175:AW175" si="276">SUM(AI176:AI176)</f>
        <v>0</v>
      </c>
      <c r="AJ175" s="89">
        <f t="shared" si="276"/>
        <v>0</v>
      </c>
      <c r="AK175" s="89">
        <f t="shared" si="276"/>
        <v>0</v>
      </c>
      <c r="AL175" s="89">
        <f t="shared" si="276"/>
        <v>0</v>
      </c>
      <c r="AM175" s="89">
        <f t="shared" si="276"/>
        <v>0</v>
      </c>
      <c r="AN175" s="89">
        <f t="shared" si="276"/>
        <v>0</v>
      </c>
      <c r="AO175" s="89">
        <f t="shared" si="276"/>
        <v>0</v>
      </c>
      <c r="AP175" s="89">
        <f t="shared" si="276"/>
        <v>0</v>
      </c>
      <c r="AQ175" s="89">
        <f t="shared" si="276"/>
        <v>0</v>
      </c>
      <c r="AR175" s="89">
        <f t="shared" si="276"/>
        <v>0</v>
      </c>
      <c r="AS175" s="89">
        <f t="shared" si="276"/>
        <v>0</v>
      </c>
      <c r="AT175" s="89">
        <f t="shared" si="276"/>
        <v>0</v>
      </c>
      <c r="AU175" s="89">
        <f t="shared" si="276"/>
        <v>0</v>
      </c>
      <c r="AV175" s="89">
        <f t="shared" si="276"/>
        <v>0</v>
      </c>
      <c r="AW175" s="89">
        <f t="shared" si="276"/>
        <v>0</v>
      </c>
      <c r="AX175" s="89"/>
      <c r="AY175" s="89">
        <f t="shared" ref="AY175:BM175" si="277">SUM(AY176:AY176)</f>
        <v>167.28</v>
      </c>
      <c r="AZ175" s="89">
        <f t="shared" si="277"/>
        <v>0</v>
      </c>
      <c r="BA175" s="89">
        <f t="shared" si="277"/>
        <v>0</v>
      </c>
      <c r="BB175" s="89">
        <f t="shared" si="277"/>
        <v>0</v>
      </c>
      <c r="BC175" s="89">
        <f t="shared" si="277"/>
        <v>0</v>
      </c>
      <c r="BD175" s="89">
        <f t="shared" si="277"/>
        <v>0</v>
      </c>
      <c r="BE175" s="89">
        <f t="shared" si="277"/>
        <v>50.52</v>
      </c>
      <c r="BF175" s="89">
        <f t="shared" si="277"/>
        <v>0</v>
      </c>
      <c r="BG175" s="89">
        <f t="shared" si="277"/>
        <v>0</v>
      </c>
      <c r="BH175" s="89">
        <f t="shared" si="277"/>
        <v>0</v>
      </c>
      <c r="BI175" s="89">
        <f t="shared" si="277"/>
        <v>0</v>
      </c>
      <c r="BJ175" s="89">
        <f t="shared" si="277"/>
        <v>0</v>
      </c>
      <c r="BK175" s="89">
        <f t="shared" si="277"/>
        <v>167.28</v>
      </c>
      <c r="BL175" s="89">
        <f t="shared" si="277"/>
        <v>50.52</v>
      </c>
      <c r="BM175" s="89">
        <f t="shared" si="277"/>
        <v>217.8</v>
      </c>
    </row>
    <row r="176" spans="1:65" s="96" customFormat="1" ht="21" customHeight="1" x14ac:dyDescent="0.2">
      <c r="A176" s="11">
        <v>184</v>
      </c>
      <c r="B176" s="53">
        <v>101</v>
      </c>
      <c r="C176" s="54"/>
      <c r="D176" s="55">
        <v>1</v>
      </c>
      <c r="E176" s="60" t="s">
        <v>172</v>
      </c>
      <c r="F176" s="56" t="s">
        <v>173</v>
      </c>
      <c r="G176" s="57" t="s">
        <v>304</v>
      </c>
      <c r="H176" s="57"/>
      <c r="I176" s="57"/>
      <c r="J176" s="59" t="s">
        <v>247</v>
      </c>
      <c r="K176" s="59" t="s">
        <v>248</v>
      </c>
      <c r="L176" s="59"/>
      <c r="M176" s="60" t="s">
        <v>219</v>
      </c>
      <c r="N176" s="60" t="s">
        <v>172</v>
      </c>
      <c r="O176" s="56" t="s">
        <v>173</v>
      </c>
      <c r="P176" s="95" t="s">
        <v>23</v>
      </c>
      <c r="Q176" s="90">
        <v>150</v>
      </c>
      <c r="R176" s="90">
        <v>117</v>
      </c>
      <c r="S176" s="91">
        <v>120</v>
      </c>
      <c r="T176" s="62">
        <f>CEILING(V176,10)</f>
        <v>150</v>
      </c>
      <c r="U176" s="63">
        <f>(Q176+R176+S176)/3</f>
        <v>129</v>
      </c>
      <c r="V176" s="63">
        <f>U176*1.1</f>
        <v>141.9</v>
      </c>
      <c r="W176" s="205">
        <v>200</v>
      </c>
      <c r="X176" s="64">
        <f>ROUND(W176*11,2)</f>
        <v>2200</v>
      </c>
      <c r="Y176" s="249">
        <f>CEILING(X176,1000)</f>
        <v>3000</v>
      </c>
      <c r="Z176" s="63">
        <f>Y176</f>
        <v>3000</v>
      </c>
      <c r="AA176" s="63"/>
      <c r="AB176" s="63"/>
      <c r="AC176" s="63"/>
      <c r="AD176" s="63"/>
      <c r="AE176" s="63"/>
      <c r="AF176" s="63"/>
      <c r="AG176" s="42" t="s">
        <v>24</v>
      </c>
      <c r="AH176" s="5" t="s">
        <v>186</v>
      </c>
      <c r="AI176" s="65">
        <f>ROUND(Ceny!$B$31*12,2)</f>
        <v>0</v>
      </c>
      <c r="AJ176" s="63"/>
      <c r="AK176" s="63"/>
      <c r="AL176" s="63"/>
      <c r="AM176" s="63"/>
      <c r="AN176" s="63"/>
      <c r="AO176" s="63"/>
      <c r="AP176" s="65">
        <f>ROUND($Y176*Ceny!$B$5/100,2)</f>
        <v>0</v>
      </c>
      <c r="AQ176" s="63"/>
      <c r="AR176" s="63"/>
      <c r="AS176" s="63"/>
      <c r="AT176" s="63"/>
      <c r="AU176" s="63"/>
      <c r="AV176" s="63"/>
      <c r="AW176" s="65">
        <f>ROUND(SUM(AP176:AV176),2)</f>
        <v>0</v>
      </c>
      <c r="AX176" s="61" t="s">
        <v>187</v>
      </c>
      <c r="AY176" s="65">
        <f>ROUND(Ceny!$B$40*Z176/100,2)</f>
        <v>167.28</v>
      </c>
      <c r="AZ176" s="63"/>
      <c r="BA176" s="63"/>
      <c r="BB176" s="63"/>
      <c r="BC176" s="63"/>
      <c r="BD176" s="63"/>
      <c r="BE176" s="65">
        <f>ROUND(Ceny!$C$40*12,2)</f>
        <v>50.52</v>
      </c>
      <c r="BF176" s="63"/>
      <c r="BG176" s="63"/>
      <c r="BH176" s="63"/>
      <c r="BI176" s="63"/>
      <c r="BJ176" s="63"/>
      <c r="BK176" s="65">
        <f>ROUND(SUM(AY176:BD176),2)</f>
        <v>167.28</v>
      </c>
      <c r="BL176" s="65">
        <f>ROUND(SUM(BE176:BJ176),2)</f>
        <v>50.52</v>
      </c>
      <c r="BM176" s="67">
        <f>ROUND(SUM(AI176:AO176)+AW176+BK176+BL176,2)</f>
        <v>217.8</v>
      </c>
    </row>
    <row r="177" spans="1:65" s="96" customFormat="1" ht="21" customHeight="1" x14ac:dyDescent="0.2">
      <c r="A177" s="11">
        <v>185</v>
      </c>
      <c r="B177" s="78"/>
      <c r="C177" s="79">
        <v>78</v>
      </c>
      <c r="D177" s="80"/>
      <c r="E177" s="81" t="s">
        <v>174</v>
      </c>
      <c r="F177" s="81"/>
      <c r="G177" s="82"/>
      <c r="H177" s="83" t="s">
        <v>536</v>
      </c>
      <c r="I177" s="83" t="s">
        <v>402</v>
      </c>
      <c r="J177" s="84"/>
      <c r="K177" s="84"/>
      <c r="L177" s="85"/>
      <c r="M177" s="86"/>
      <c r="N177" s="86"/>
      <c r="O177" s="86"/>
      <c r="P177" s="86"/>
      <c r="Q177" s="87">
        <f t="shared" ref="Q177:AF177" si="278">SUM(Q178:Q179)</f>
        <v>18282</v>
      </c>
      <c r="R177" s="87">
        <f t="shared" si="278"/>
        <v>13228</v>
      </c>
      <c r="S177" s="87">
        <f t="shared" si="278"/>
        <v>9780</v>
      </c>
      <c r="T177" s="87">
        <f t="shared" si="278"/>
        <v>15140</v>
      </c>
      <c r="U177" s="87">
        <f t="shared" si="278"/>
        <v>13763.333333333334</v>
      </c>
      <c r="V177" s="87">
        <f t="shared" si="278"/>
        <v>15139.666666666668</v>
      </c>
      <c r="W177" s="87">
        <f t="shared" si="278"/>
        <v>9300</v>
      </c>
      <c r="X177" s="88">
        <f t="shared" si="278"/>
        <v>102300</v>
      </c>
      <c r="Y177" s="87">
        <f t="shared" si="278"/>
        <v>102000</v>
      </c>
      <c r="Z177" s="87">
        <f t="shared" si="278"/>
        <v>0</v>
      </c>
      <c r="AA177" s="87">
        <f t="shared" si="278"/>
        <v>0</v>
      </c>
      <c r="AB177" s="87">
        <f t="shared" si="278"/>
        <v>0</v>
      </c>
      <c r="AC177" s="87">
        <f t="shared" si="278"/>
        <v>102000</v>
      </c>
      <c r="AD177" s="87">
        <f t="shared" si="278"/>
        <v>0</v>
      </c>
      <c r="AE177" s="87">
        <f t="shared" si="278"/>
        <v>0</v>
      </c>
      <c r="AF177" s="87">
        <f t="shared" si="278"/>
        <v>0</v>
      </c>
      <c r="AG177" s="89"/>
      <c r="AH177" s="89"/>
      <c r="AI177" s="89">
        <f t="shared" ref="AI177:AW177" si="279">SUM(AI178:AI179)</f>
        <v>0</v>
      </c>
      <c r="AJ177" s="89">
        <f t="shared" si="279"/>
        <v>0</v>
      </c>
      <c r="AK177" s="89">
        <f t="shared" si="279"/>
        <v>0</v>
      </c>
      <c r="AL177" s="89">
        <f t="shared" si="279"/>
        <v>0</v>
      </c>
      <c r="AM177" s="89">
        <f t="shared" si="279"/>
        <v>0</v>
      </c>
      <c r="AN177" s="89">
        <f t="shared" si="279"/>
        <v>0</v>
      </c>
      <c r="AO177" s="89">
        <f t="shared" si="279"/>
        <v>0</v>
      </c>
      <c r="AP177" s="89">
        <f t="shared" si="279"/>
        <v>0</v>
      </c>
      <c r="AQ177" s="89">
        <f t="shared" si="279"/>
        <v>0</v>
      </c>
      <c r="AR177" s="89">
        <f t="shared" si="279"/>
        <v>0</v>
      </c>
      <c r="AS177" s="89">
        <f t="shared" si="279"/>
        <v>0</v>
      </c>
      <c r="AT177" s="89">
        <f t="shared" si="279"/>
        <v>0</v>
      </c>
      <c r="AU177" s="89">
        <f t="shared" si="279"/>
        <v>0</v>
      </c>
      <c r="AV177" s="89">
        <f t="shared" si="279"/>
        <v>0</v>
      </c>
      <c r="AW177" s="89">
        <f t="shared" si="279"/>
        <v>0</v>
      </c>
      <c r="AX177" s="89"/>
      <c r="AY177" s="89">
        <f t="shared" ref="AY177:BM177" si="280">SUM(AY178:AY179)</f>
        <v>0</v>
      </c>
      <c r="AZ177" s="89">
        <f t="shared" si="280"/>
        <v>0</v>
      </c>
      <c r="BA177" s="89">
        <f t="shared" si="280"/>
        <v>4039.2000000000003</v>
      </c>
      <c r="BB177" s="89">
        <f t="shared" si="280"/>
        <v>0</v>
      </c>
      <c r="BC177" s="89">
        <f t="shared" si="280"/>
        <v>0</v>
      </c>
      <c r="BD177" s="89">
        <f t="shared" si="280"/>
        <v>0</v>
      </c>
      <c r="BE177" s="89">
        <f t="shared" si="280"/>
        <v>0</v>
      </c>
      <c r="BF177" s="89">
        <f t="shared" si="280"/>
        <v>0</v>
      </c>
      <c r="BG177" s="89">
        <f t="shared" si="280"/>
        <v>562.08000000000004</v>
      </c>
      <c r="BH177" s="89">
        <f t="shared" si="280"/>
        <v>0</v>
      </c>
      <c r="BI177" s="89">
        <f t="shared" si="280"/>
        <v>0</v>
      </c>
      <c r="BJ177" s="89">
        <f t="shared" si="280"/>
        <v>0</v>
      </c>
      <c r="BK177" s="89">
        <f t="shared" si="280"/>
        <v>4039.2000000000003</v>
      </c>
      <c r="BL177" s="89">
        <f t="shared" si="280"/>
        <v>562.08000000000004</v>
      </c>
      <c r="BM177" s="89">
        <f t="shared" si="280"/>
        <v>4601.2800000000007</v>
      </c>
    </row>
    <row r="178" spans="1:65" ht="21" customHeight="1" x14ac:dyDescent="0.2">
      <c r="A178" s="11">
        <v>178</v>
      </c>
      <c r="B178" s="53">
        <v>98</v>
      </c>
      <c r="C178" s="54"/>
      <c r="D178" s="55">
        <v>1</v>
      </c>
      <c r="E178" s="60" t="s">
        <v>232</v>
      </c>
      <c r="F178" s="56" t="s">
        <v>233</v>
      </c>
      <c r="G178" s="57" t="s">
        <v>323</v>
      </c>
      <c r="H178" s="57"/>
      <c r="I178" s="57"/>
      <c r="J178" s="59" t="s">
        <v>22</v>
      </c>
      <c r="K178" s="59" t="s">
        <v>241</v>
      </c>
      <c r="L178" s="59"/>
      <c r="M178" s="60" t="s">
        <v>219</v>
      </c>
      <c r="N178" s="60" t="s">
        <v>234</v>
      </c>
      <c r="O178" s="56" t="s">
        <v>233</v>
      </c>
      <c r="P178" s="95" t="s">
        <v>23</v>
      </c>
      <c r="Q178" s="90">
        <v>9141</v>
      </c>
      <c r="R178" s="90">
        <v>6614</v>
      </c>
      <c r="S178" s="91">
        <v>4890</v>
      </c>
      <c r="T178" s="62">
        <f>CEILING(V178,10)</f>
        <v>7570</v>
      </c>
      <c r="U178" s="63">
        <f>(Q178+R178+S178)/3</f>
        <v>6881.666666666667</v>
      </c>
      <c r="V178" s="63">
        <f>U178*1.1</f>
        <v>7569.8333333333339</v>
      </c>
      <c r="W178" s="205">
        <v>1300</v>
      </c>
      <c r="X178" s="64">
        <f>ROUND(W178*11,2)</f>
        <v>14300</v>
      </c>
      <c r="Y178" s="249">
        <f>FLOOR(X178,1000)</f>
        <v>14000</v>
      </c>
      <c r="Z178" s="63"/>
      <c r="AA178" s="63"/>
      <c r="AB178" s="63"/>
      <c r="AC178" s="63">
        <f>$Y178</f>
        <v>14000</v>
      </c>
      <c r="AD178" s="63"/>
      <c r="AE178" s="63"/>
      <c r="AF178" s="63"/>
      <c r="AG178" s="42" t="s">
        <v>24</v>
      </c>
      <c r="AH178" s="5" t="s">
        <v>186</v>
      </c>
      <c r="AI178" s="63"/>
      <c r="AJ178" s="63"/>
      <c r="AK178" s="63"/>
      <c r="AL178" s="65">
        <f>ROUND(Ceny!$B$34*12,2)</f>
        <v>0</v>
      </c>
      <c r="AM178" s="63"/>
      <c r="AN178" s="63"/>
      <c r="AO178" s="63"/>
      <c r="AP178" s="63"/>
      <c r="AQ178" s="63"/>
      <c r="AR178" s="63"/>
      <c r="AS178" s="65">
        <f>ROUND($Y178*Ceny!$B$8/100,2)</f>
        <v>0</v>
      </c>
      <c r="AT178" s="63"/>
      <c r="AU178" s="63"/>
      <c r="AV178" s="63"/>
      <c r="AW178" s="65">
        <f>ROUND(SUM(AP178:AV178),2)</f>
        <v>0</v>
      </c>
      <c r="AX178" s="61" t="s">
        <v>187</v>
      </c>
      <c r="AY178" s="63"/>
      <c r="AZ178" s="63"/>
      <c r="BA178" s="66">
        <f>ROUND(Ceny!$B$42*AC178/100,2)</f>
        <v>554.4</v>
      </c>
      <c r="BB178" s="63"/>
      <c r="BC178" s="63"/>
      <c r="BD178" s="63"/>
      <c r="BE178" s="63"/>
      <c r="BF178" s="63"/>
      <c r="BG178" s="66">
        <f>ROUND(Ceny!$C$42*12,2)</f>
        <v>281.04000000000002</v>
      </c>
      <c r="BH178" s="63"/>
      <c r="BI178" s="63"/>
      <c r="BJ178" s="63"/>
      <c r="BK178" s="65">
        <f>ROUND(SUM(AY178:BD178),2)</f>
        <v>554.4</v>
      </c>
      <c r="BL178" s="65">
        <f>ROUND(SUM(BE178:BJ178),2)</f>
        <v>281.04000000000002</v>
      </c>
      <c r="BM178" s="67">
        <f>ROUND(SUM(AI178:AO178)+AW178+BK178+BL178,2)</f>
        <v>835.44</v>
      </c>
    </row>
    <row r="179" spans="1:65" ht="21" customHeight="1" x14ac:dyDescent="0.2">
      <c r="A179" s="11">
        <v>178</v>
      </c>
      <c r="B179" s="53">
        <v>98</v>
      </c>
      <c r="C179" s="54"/>
      <c r="D179" s="55">
        <v>2</v>
      </c>
      <c r="E179" s="60" t="s">
        <v>235</v>
      </c>
      <c r="F179" s="56" t="s">
        <v>236</v>
      </c>
      <c r="G179" s="57" t="s">
        <v>376</v>
      </c>
      <c r="H179" s="57"/>
      <c r="I179" s="57"/>
      <c r="J179" s="59" t="s">
        <v>22</v>
      </c>
      <c r="K179" s="59" t="s">
        <v>250</v>
      </c>
      <c r="L179" s="59"/>
      <c r="M179" s="60" t="s">
        <v>219</v>
      </c>
      <c r="N179" s="60" t="s">
        <v>234</v>
      </c>
      <c r="O179" s="56" t="s">
        <v>233</v>
      </c>
      <c r="P179" s="95" t="s">
        <v>23</v>
      </c>
      <c r="Q179" s="90">
        <v>9141</v>
      </c>
      <c r="R179" s="90">
        <v>6614</v>
      </c>
      <c r="S179" s="91">
        <v>4890</v>
      </c>
      <c r="T179" s="62">
        <f>CEILING(V179,10)</f>
        <v>7570</v>
      </c>
      <c r="U179" s="63">
        <f>(Q179+R179+S179)/3</f>
        <v>6881.666666666667</v>
      </c>
      <c r="V179" s="63">
        <f>U179*1.1</f>
        <v>7569.8333333333339</v>
      </c>
      <c r="W179" s="205">
        <v>8000</v>
      </c>
      <c r="X179" s="64">
        <f>ROUND(W179*11,2)</f>
        <v>88000</v>
      </c>
      <c r="Y179" s="249">
        <f>CEILING(X179,1000)</f>
        <v>88000</v>
      </c>
      <c r="Z179" s="63"/>
      <c r="AA179" s="63"/>
      <c r="AB179" s="63"/>
      <c r="AC179" s="63">
        <f>$Y179</f>
        <v>88000</v>
      </c>
      <c r="AD179" s="63"/>
      <c r="AE179" s="63"/>
      <c r="AF179" s="63"/>
      <c r="AG179" s="42" t="s">
        <v>24</v>
      </c>
      <c r="AH179" s="5" t="s">
        <v>186</v>
      </c>
      <c r="AI179" s="63"/>
      <c r="AJ179" s="63"/>
      <c r="AK179" s="63"/>
      <c r="AL179" s="65">
        <f>ROUND(Ceny!$B$34*12,2)</f>
        <v>0</v>
      </c>
      <c r="AM179" s="63"/>
      <c r="AN179" s="63"/>
      <c r="AO179" s="63"/>
      <c r="AP179" s="63"/>
      <c r="AQ179" s="63"/>
      <c r="AR179" s="63"/>
      <c r="AS179" s="65">
        <f>ROUND($Y179*Ceny!$B$8/100,2)</f>
        <v>0</v>
      </c>
      <c r="AT179" s="63"/>
      <c r="AU179" s="63"/>
      <c r="AV179" s="63"/>
      <c r="AW179" s="65">
        <f>ROUND(SUM(AP179:AV179),2)</f>
        <v>0</v>
      </c>
      <c r="AX179" s="61" t="s">
        <v>187</v>
      </c>
      <c r="AY179" s="63"/>
      <c r="AZ179" s="63"/>
      <c r="BA179" s="66">
        <f>ROUND(Ceny!$B$42*AC179/100,2)</f>
        <v>3484.8</v>
      </c>
      <c r="BB179" s="63"/>
      <c r="BC179" s="63"/>
      <c r="BD179" s="63"/>
      <c r="BE179" s="63"/>
      <c r="BF179" s="63"/>
      <c r="BG179" s="66">
        <f>ROUND(Ceny!$C$42*12,2)</f>
        <v>281.04000000000002</v>
      </c>
      <c r="BH179" s="63"/>
      <c r="BI179" s="63"/>
      <c r="BJ179" s="63"/>
      <c r="BK179" s="204">
        <f>ROUND(SUM(AY179:BD179),2)</f>
        <v>3484.8</v>
      </c>
      <c r="BL179" s="204">
        <f>ROUND(SUM(BE179:BJ179),2)</f>
        <v>281.04000000000002</v>
      </c>
      <c r="BM179" s="67">
        <f>ROUND(SUM(AI179:AO179)+AW179+BK179+BL179,2)</f>
        <v>3765.84</v>
      </c>
    </row>
    <row r="180" spans="1:65" ht="21" customHeight="1" x14ac:dyDescent="0.2">
      <c r="A180" s="11">
        <v>188</v>
      </c>
      <c r="B180" s="12"/>
      <c r="C180" s="69" t="s">
        <v>25</v>
      </c>
      <c r="D180" s="70"/>
      <c r="E180" s="71" t="s">
        <v>264</v>
      </c>
      <c r="F180" s="72"/>
      <c r="G180" s="73"/>
      <c r="H180" s="74"/>
      <c r="I180" s="74"/>
      <c r="J180" s="51"/>
      <c r="K180" s="51"/>
      <c r="L180" s="52"/>
      <c r="M180" s="75"/>
      <c r="N180" s="75"/>
      <c r="O180" s="75"/>
      <c r="P180" s="75"/>
      <c r="Q180" s="76">
        <f>Q181+Q183+Q185+Q192+Q197+Q199</f>
        <v>454226</v>
      </c>
      <c r="R180" s="76">
        <f t="shared" ref="R180:W180" si="281">R181+R183+R185+R192+R197+R199</f>
        <v>425341</v>
      </c>
      <c r="S180" s="76">
        <f t="shared" si="281"/>
        <v>397494</v>
      </c>
      <c r="T180" s="76">
        <f t="shared" si="281"/>
        <v>477420</v>
      </c>
      <c r="U180" s="76">
        <f t="shared" si="281"/>
        <v>433975.33333333331</v>
      </c>
      <c r="V180" s="76">
        <f t="shared" si="281"/>
        <v>477372.8666666667</v>
      </c>
      <c r="W180" s="76">
        <f t="shared" si="281"/>
        <v>634400</v>
      </c>
      <c r="X180" s="76">
        <f t="shared" ref="X180" si="282">X181+X183+X185+X192+X197+X199</f>
        <v>6978400</v>
      </c>
      <c r="Y180" s="76">
        <f t="shared" ref="Y180" si="283">Y181+Y183+Y185+Y192+Y197+Y199</f>
        <v>6980000</v>
      </c>
      <c r="Z180" s="76">
        <f t="shared" ref="Z180" si="284">Z181+Z183+Z185+Z192+Z197+Z199</f>
        <v>0</v>
      </c>
      <c r="AA180" s="76">
        <f t="shared" ref="AA180" si="285">AA181+AA183+AA185+AA192+AA197+AA199</f>
        <v>0</v>
      </c>
      <c r="AB180" s="76">
        <f t="shared" ref="AB180" si="286">AB181+AB183+AB185+AB192+AB197+AB199</f>
        <v>0</v>
      </c>
      <c r="AC180" s="76">
        <f t="shared" ref="AC180" si="287">AC181+AC183+AC185+AC192+AC197+AC199</f>
        <v>468000</v>
      </c>
      <c r="AD180" s="76">
        <f t="shared" ref="AD180" si="288">AD181+AD183+AD185+AD192+AD197+AD199</f>
        <v>1067000</v>
      </c>
      <c r="AE180" s="76">
        <f t="shared" ref="AE180" si="289">AE181+AE183+AE185+AE192+AE197+AE199</f>
        <v>5445000</v>
      </c>
      <c r="AF180" s="76">
        <f t="shared" ref="AF180" si="290">AF181+AF183+AF185+AF192+AF197+AF199</f>
        <v>0</v>
      </c>
      <c r="AG180" s="76"/>
      <c r="AH180" s="76"/>
      <c r="AI180" s="77">
        <f>AI181+AI183+AI185+AI192+AI197+AI199</f>
        <v>0</v>
      </c>
      <c r="AJ180" s="77">
        <f t="shared" ref="AJ180:AW180" si="291">AJ181+AJ183+AJ185+AJ192+AJ197+AJ199</f>
        <v>0</v>
      </c>
      <c r="AK180" s="77">
        <f t="shared" si="291"/>
        <v>0</v>
      </c>
      <c r="AL180" s="77">
        <f t="shared" si="291"/>
        <v>0</v>
      </c>
      <c r="AM180" s="77">
        <f t="shared" si="291"/>
        <v>0</v>
      </c>
      <c r="AN180" s="77">
        <f t="shared" si="291"/>
        <v>0</v>
      </c>
      <c r="AO180" s="77">
        <f t="shared" si="291"/>
        <v>0</v>
      </c>
      <c r="AP180" s="77">
        <f t="shared" si="291"/>
        <v>0</v>
      </c>
      <c r="AQ180" s="77">
        <f t="shared" si="291"/>
        <v>0</v>
      </c>
      <c r="AR180" s="77">
        <f t="shared" si="291"/>
        <v>0</v>
      </c>
      <c r="AS180" s="77">
        <f t="shared" si="291"/>
        <v>0</v>
      </c>
      <c r="AT180" s="77">
        <f t="shared" si="291"/>
        <v>0</v>
      </c>
      <c r="AU180" s="77">
        <f t="shared" si="291"/>
        <v>0</v>
      </c>
      <c r="AV180" s="77">
        <f t="shared" si="291"/>
        <v>0</v>
      </c>
      <c r="AW180" s="77">
        <f t="shared" si="291"/>
        <v>0</v>
      </c>
      <c r="AX180" s="77">
        <f t="shared" ref="AX180" si="292">AX181+AX183+AX185+AX192+AX197+AX199</f>
        <v>937.57999999999993</v>
      </c>
      <c r="AY180" s="77">
        <f t="shared" ref="AY180" si="293">AY181+AY183+AY185+AY192+AY197+AY199</f>
        <v>0</v>
      </c>
      <c r="AZ180" s="77">
        <f t="shared" ref="AZ180" si="294">AZ181+AZ183+AZ185+AZ192+AZ197+AZ199</f>
        <v>0</v>
      </c>
      <c r="BA180" s="77">
        <f t="shared" ref="BA180" si="295">BA181+BA183+BA185+BA192+BA197+BA199</f>
        <v>18532.800000000003</v>
      </c>
      <c r="BB180" s="77">
        <f t="shared" ref="BB180" si="296">BB181+BB183+BB185+BB192+BB197+BB199</f>
        <v>36704.800000000003</v>
      </c>
      <c r="BC180" s="77">
        <f t="shared" ref="BC180" si="297">BC181+BC183+BC185+BC192+BC197+BC199</f>
        <v>95832</v>
      </c>
      <c r="BD180" s="77">
        <f t="shared" ref="BD180" si="298">BD181+BD183+BD185+BD192+BD197+BD199</f>
        <v>0</v>
      </c>
      <c r="BE180" s="77">
        <f t="shared" ref="BE180" si="299">BE181+BE183+BE185+BE192+BE197+BE199</f>
        <v>0</v>
      </c>
      <c r="BF180" s="77">
        <f t="shared" ref="BF180" si="300">BF181+BF183+BF185+BF192+BF197+BF199</f>
        <v>0</v>
      </c>
      <c r="BG180" s="77">
        <f t="shared" ref="BG180" si="301">BG181+BG183+BG185+BG192+BG197+BG199</f>
        <v>2529.36</v>
      </c>
      <c r="BH180" s="77">
        <f t="shared" ref="BH180" si="302">BH181+BH183+BH185+BH192+BH197+BH199</f>
        <v>5947.2000000000007</v>
      </c>
      <c r="BI180" s="77">
        <f t="shared" ref="BI180" si="303">BI181+BI183+BI185+BI192+BI197+BI199</f>
        <v>141158.29</v>
      </c>
      <c r="BJ180" s="77">
        <f t="shared" ref="BJ180" si="304">BJ181+BJ183+BJ185+BJ192+BJ197+BJ199</f>
        <v>0</v>
      </c>
      <c r="BK180" s="77">
        <f t="shared" ref="BK180" si="305">BK181+BK183+BK185+BK192+BK197+BK199</f>
        <v>151069.6</v>
      </c>
      <c r="BL180" s="77">
        <f t="shared" ref="BL180" si="306">BL181+BL183+BL185+BL192+BL197+BL199</f>
        <v>149634.85</v>
      </c>
      <c r="BM180" s="77">
        <f t="shared" ref="BM180" si="307">BM181+BM183+BM185+BM192+BM197+BM199</f>
        <v>301642.03000000003</v>
      </c>
    </row>
    <row r="181" spans="1:65" s="23" customFormat="1" ht="21" customHeight="1" x14ac:dyDescent="0.2">
      <c r="A181" s="11">
        <v>189</v>
      </c>
      <c r="B181" s="78"/>
      <c r="C181" s="79">
        <v>1</v>
      </c>
      <c r="D181" s="80"/>
      <c r="E181" s="81" t="s">
        <v>26</v>
      </c>
      <c r="F181" s="81"/>
      <c r="G181" s="82"/>
      <c r="H181" s="83" t="s">
        <v>537</v>
      </c>
      <c r="I181" s="83" t="s">
        <v>402</v>
      </c>
      <c r="J181" s="84"/>
      <c r="K181" s="84"/>
      <c r="L181" s="85"/>
      <c r="M181" s="86"/>
      <c r="N181" s="86"/>
      <c r="O181" s="86"/>
      <c r="P181" s="86"/>
      <c r="Q181" s="87">
        <f t="shared" ref="Q181:AF181" si="308">SUM(Q182:Q182)</f>
        <v>1922</v>
      </c>
      <c r="R181" s="87">
        <f t="shared" si="308"/>
        <v>1441</v>
      </c>
      <c r="S181" s="87">
        <f t="shared" si="308"/>
        <v>2218</v>
      </c>
      <c r="T181" s="87">
        <f t="shared" si="308"/>
        <v>2050</v>
      </c>
      <c r="U181" s="87">
        <f t="shared" si="308"/>
        <v>1860.3333333333333</v>
      </c>
      <c r="V181" s="87">
        <f t="shared" si="308"/>
        <v>2046.3666666666668</v>
      </c>
      <c r="W181" s="87">
        <f t="shared" si="308"/>
        <v>1600</v>
      </c>
      <c r="X181" s="88">
        <f t="shared" si="308"/>
        <v>17600</v>
      </c>
      <c r="Y181" s="87">
        <f t="shared" si="308"/>
        <v>17000</v>
      </c>
      <c r="Z181" s="87">
        <f t="shared" si="308"/>
        <v>0</v>
      </c>
      <c r="AA181" s="87">
        <f t="shared" si="308"/>
        <v>0</v>
      </c>
      <c r="AB181" s="87">
        <f t="shared" si="308"/>
        <v>0</v>
      </c>
      <c r="AC181" s="87">
        <f t="shared" si="308"/>
        <v>17000</v>
      </c>
      <c r="AD181" s="87">
        <f t="shared" si="308"/>
        <v>0</v>
      </c>
      <c r="AE181" s="87">
        <f t="shared" si="308"/>
        <v>0</v>
      </c>
      <c r="AF181" s="87">
        <f t="shared" si="308"/>
        <v>0</v>
      </c>
      <c r="AG181" s="89"/>
      <c r="AH181" s="89"/>
      <c r="AI181" s="89">
        <f t="shared" ref="AI181:BM181" si="309">SUM(AI182:AI182)</f>
        <v>0</v>
      </c>
      <c r="AJ181" s="89">
        <f t="shared" si="309"/>
        <v>0</v>
      </c>
      <c r="AK181" s="89">
        <f t="shared" si="309"/>
        <v>0</v>
      </c>
      <c r="AL181" s="89">
        <f t="shared" si="309"/>
        <v>0</v>
      </c>
      <c r="AM181" s="89">
        <f t="shared" si="309"/>
        <v>0</v>
      </c>
      <c r="AN181" s="89">
        <f t="shared" si="309"/>
        <v>0</v>
      </c>
      <c r="AO181" s="89">
        <f t="shared" si="309"/>
        <v>0</v>
      </c>
      <c r="AP181" s="89">
        <f t="shared" si="309"/>
        <v>0</v>
      </c>
      <c r="AQ181" s="89">
        <f t="shared" si="309"/>
        <v>0</v>
      </c>
      <c r="AR181" s="89">
        <f t="shared" si="309"/>
        <v>0</v>
      </c>
      <c r="AS181" s="89">
        <f t="shared" si="309"/>
        <v>0</v>
      </c>
      <c r="AT181" s="89">
        <f t="shared" si="309"/>
        <v>0</v>
      </c>
      <c r="AU181" s="89">
        <f t="shared" si="309"/>
        <v>0</v>
      </c>
      <c r="AV181" s="89">
        <f t="shared" si="309"/>
        <v>0</v>
      </c>
      <c r="AW181" s="89">
        <f t="shared" si="309"/>
        <v>0</v>
      </c>
      <c r="AX181" s="89">
        <f t="shared" si="309"/>
        <v>61.54</v>
      </c>
      <c r="AY181" s="89">
        <f t="shared" si="309"/>
        <v>0</v>
      </c>
      <c r="AZ181" s="89">
        <f t="shared" si="309"/>
        <v>0</v>
      </c>
      <c r="BA181" s="89">
        <f t="shared" si="309"/>
        <v>673.2</v>
      </c>
      <c r="BB181" s="89">
        <f t="shared" si="309"/>
        <v>0</v>
      </c>
      <c r="BC181" s="89">
        <f t="shared" si="309"/>
        <v>0</v>
      </c>
      <c r="BD181" s="89">
        <f t="shared" si="309"/>
        <v>0</v>
      </c>
      <c r="BE181" s="89">
        <f t="shared" si="309"/>
        <v>0</v>
      </c>
      <c r="BF181" s="89">
        <f t="shared" si="309"/>
        <v>0</v>
      </c>
      <c r="BG181" s="89">
        <f t="shared" si="309"/>
        <v>281.04000000000002</v>
      </c>
      <c r="BH181" s="89">
        <f t="shared" si="309"/>
        <v>0</v>
      </c>
      <c r="BI181" s="89">
        <f t="shared" si="309"/>
        <v>0</v>
      </c>
      <c r="BJ181" s="89">
        <f t="shared" si="309"/>
        <v>0</v>
      </c>
      <c r="BK181" s="89">
        <f t="shared" si="309"/>
        <v>673.2</v>
      </c>
      <c r="BL181" s="89">
        <f t="shared" si="309"/>
        <v>281.04000000000002</v>
      </c>
      <c r="BM181" s="89">
        <f t="shared" si="309"/>
        <v>1015.78</v>
      </c>
    </row>
    <row r="182" spans="1:65" s="107" customFormat="1" ht="21" customHeight="1" x14ac:dyDescent="0.2">
      <c r="A182" s="11">
        <v>190</v>
      </c>
      <c r="B182" s="53">
        <v>104</v>
      </c>
      <c r="C182" s="54"/>
      <c r="D182" s="55">
        <v>1</v>
      </c>
      <c r="E182" s="106" t="s">
        <v>27</v>
      </c>
      <c r="F182" s="106" t="s">
        <v>447</v>
      </c>
      <c r="G182" s="57" t="s">
        <v>342</v>
      </c>
      <c r="H182" s="58"/>
      <c r="I182" s="58"/>
      <c r="J182" s="59" t="s">
        <v>22</v>
      </c>
      <c r="K182" s="59" t="s">
        <v>241</v>
      </c>
      <c r="L182" s="59"/>
      <c r="M182" s="60" t="s">
        <v>28</v>
      </c>
      <c r="N182" s="60" t="s">
        <v>28</v>
      </c>
      <c r="O182" s="56" t="s">
        <v>29</v>
      </c>
      <c r="P182" s="42">
        <v>9491636082</v>
      </c>
      <c r="Q182" s="90">
        <v>1922</v>
      </c>
      <c r="R182" s="90">
        <v>1441</v>
      </c>
      <c r="S182" s="91">
        <v>2218</v>
      </c>
      <c r="T182" s="62">
        <f>CEILING(V182,10)</f>
        <v>2050</v>
      </c>
      <c r="U182" s="63">
        <f>(Q182+R182+S182)/3</f>
        <v>1860.3333333333333</v>
      </c>
      <c r="V182" s="63">
        <f>U182*1.1</f>
        <v>2046.3666666666668</v>
      </c>
      <c r="W182" s="205">
        <v>1600</v>
      </c>
      <c r="X182" s="225">
        <f>ROUND(W182*11,2)</f>
        <v>17600</v>
      </c>
      <c r="Y182" s="249">
        <f>FLOOR(X182,1000)</f>
        <v>17000</v>
      </c>
      <c r="Z182" s="63"/>
      <c r="AA182" s="63"/>
      <c r="AB182" s="63"/>
      <c r="AC182" s="63">
        <f>$Y182</f>
        <v>17000</v>
      </c>
      <c r="AD182" s="63"/>
      <c r="AE182" s="63"/>
      <c r="AF182" s="63"/>
      <c r="AG182" s="92">
        <v>0.36199999999999999</v>
      </c>
      <c r="AH182" s="5" t="s">
        <v>186</v>
      </c>
      <c r="AI182" s="63"/>
      <c r="AJ182" s="63"/>
      <c r="AK182" s="63"/>
      <c r="AL182" s="65">
        <f>ROUND(Ceny!$B$34*12,2)</f>
        <v>0</v>
      </c>
      <c r="AM182" s="63"/>
      <c r="AN182" s="63"/>
      <c r="AO182" s="63"/>
      <c r="AP182" s="63"/>
      <c r="AQ182" s="63"/>
      <c r="AR182" s="63"/>
      <c r="AS182" s="65">
        <f>ROUND($Y182*Ceny!$B$8/100,2)</f>
        <v>0</v>
      </c>
      <c r="AT182" s="63"/>
      <c r="AU182" s="63"/>
      <c r="AV182" s="63"/>
      <c r="AW182" s="65">
        <f>ROUND(SUM(AP182:AV182),2)</f>
        <v>0</v>
      </c>
      <c r="AX182" s="93">
        <f>ROUND(AG182*Y182/100,2)</f>
        <v>61.54</v>
      </c>
      <c r="AY182" s="63"/>
      <c r="AZ182" s="63"/>
      <c r="BA182" s="66">
        <f>ROUND(Ceny!$B$42*AC182/100,2)</f>
        <v>673.2</v>
      </c>
      <c r="BB182" s="63"/>
      <c r="BC182" s="63"/>
      <c r="BD182" s="63"/>
      <c r="BE182" s="63"/>
      <c r="BF182" s="63"/>
      <c r="BG182" s="66">
        <f>ROUND(Ceny!$C$42*12,2)</f>
        <v>281.04000000000002</v>
      </c>
      <c r="BH182" s="63"/>
      <c r="BI182" s="63"/>
      <c r="BJ182" s="63"/>
      <c r="BK182" s="204">
        <f>ROUND(SUM(AY182:BD182),2)</f>
        <v>673.2</v>
      </c>
      <c r="BL182" s="204">
        <f>ROUND(SUM(BE182:BJ182),2)</f>
        <v>281.04000000000002</v>
      </c>
      <c r="BM182" s="67">
        <f>ROUND(SUM(AI182:AO182)+AW182+AX182+BK182+BL182,2)</f>
        <v>1015.78</v>
      </c>
    </row>
    <row r="183" spans="1:65" s="23" customFormat="1" ht="21" customHeight="1" x14ac:dyDescent="0.2">
      <c r="A183" s="11">
        <v>191</v>
      </c>
      <c r="B183" s="78"/>
      <c r="C183" s="79">
        <v>2</v>
      </c>
      <c r="D183" s="80"/>
      <c r="E183" s="81" t="s">
        <v>41</v>
      </c>
      <c r="F183" s="81"/>
      <c r="G183" s="82"/>
      <c r="H183" s="83" t="s">
        <v>538</v>
      </c>
      <c r="I183" s="83" t="s">
        <v>402</v>
      </c>
      <c r="J183" s="84"/>
      <c r="K183" s="84"/>
      <c r="L183" s="85"/>
      <c r="M183" s="86"/>
      <c r="N183" s="86"/>
      <c r="O183" s="86"/>
      <c r="P183" s="86"/>
      <c r="Q183" s="87">
        <f t="shared" ref="Q183:AF183" si="310">SUM(Q184)</f>
        <v>79637</v>
      </c>
      <c r="R183" s="87">
        <f t="shared" si="310"/>
        <v>80703</v>
      </c>
      <c r="S183" s="87">
        <f t="shared" si="310"/>
        <v>77337</v>
      </c>
      <c r="T183" s="87">
        <f t="shared" si="310"/>
        <v>87150</v>
      </c>
      <c r="U183" s="87">
        <f t="shared" si="310"/>
        <v>79225.666666666672</v>
      </c>
      <c r="V183" s="87">
        <f t="shared" si="310"/>
        <v>87148.233333333352</v>
      </c>
      <c r="W183" s="87">
        <f t="shared" si="310"/>
        <v>72000</v>
      </c>
      <c r="X183" s="88">
        <f t="shared" si="310"/>
        <v>792000</v>
      </c>
      <c r="Y183" s="87">
        <f t="shared" si="310"/>
        <v>792000</v>
      </c>
      <c r="Z183" s="87">
        <f t="shared" si="310"/>
        <v>0</v>
      </c>
      <c r="AA183" s="87">
        <f t="shared" si="310"/>
        <v>0</v>
      </c>
      <c r="AB183" s="87">
        <f t="shared" si="310"/>
        <v>0</v>
      </c>
      <c r="AC183" s="87">
        <f t="shared" si="310"/>
        <v>0</v>
      </c>
      <c r="AD183" s="87">
        <f t="shared" si="310"/>
        <v>0</v>
      </c>
      <c r="AE183" s="87">
        <f t="shared" si="310"/>
        <v>792000</v>
      </c>
      <c r="AF183" s="87">
        <f t="shared" si="310"/>
        <v>0</v>
      </c>
      <c r="AG183" s="89"/>
      <c r="AH183" s="89"/>
      <c r="AI183" s="89">
        <f t="shared" ref="AI183:AW183" si="311">SUM(AI184)</f>
        <v>0</v>
      </c>
      <c r="AJ183" s="89">
        <f t="shared" si="311"/>
        <v>0</v>
      </c>
      <c r="AK183" s="89">
        <f t="shared" si="311"/>
        <v>0</v>
      </c>
      <c r="AL183" s="89">
        <f t="shared" si="311"/>
        <v>0</v>
      </c>
      <c r="AM183" s="89">
        <f t="shared" si="311"/>
        <v>0</v>
      </c>
      <c r="AN183" s="89">
        <f t="shared" si="311"/>
        <v>0</v>
      </c>
      <c r="AO183" s="89">
        <f t="shared" si="311"/>
        <v>0</v>
      </c>
      <c r="AP183" s="89">
        <f t="shared" si="311"/>
        <v>0</v>
      </c>
      <c r="AQ183" s="89">
        <f t="shared" si="311"/>
        <v>0</v>
      </c>
      <c r="AR183" s="89">
        <f t="shared" si="311"/>
        <v>0</v>
      </c>
      <c r="AS183" s="89">
        <f t="shared" si="311"/>
        <v>0</v>
      </c>
      <c r="AT183" s="89">
        <f t="shared" si="311"/>
        <v>0</v>
      </c>
      <c r="AU183" s="89">
        <f t="shared" si="311"/>
        <v>0</v>
      </c>
      <c r="AV183" s="89">
        <f t="shared" si="311"/>
        <v>0</v>
      </c>
      <c r="AW183" s="89">
        <f t="shared" si="311"/>
        <v>0</v>
      </c>
      <c r="AX183" s="89"/>
      <c r="AY183" s="89">
        <f t="shared" ref="AY183:BM183" si="312">SUM(AY184)</f>
        <v>0</v>
      </c>
      <c r="AZ183" s="89">
        <f t="shared" si="312"/>
        <v>0</v>
      </c>
      <c r="BA183" s="89">
        <f t="shared" si="312"/>
        <v>0</v>
      </c>
      <c r="BB183" s="89">
        <f t="shared" si="312"/>
        <v>0</v>
      </c>
      <c r="BC183" s="89">
        <f t="shared" si="312"/>
        <v>13939.2</v>
      </c>
      <c r="BD183" s="89">
        <f t="shared" si="312"/>
        <v>0</v>
      </c>
      <c r="BE183" s="89">
        <f t="shared" si="312"/>
        <v>0</v>
      </c>
      <c r="BF183" s="89">
        <f t="shared" si="312"/>
        <v>0</v>
      </c>
      <c r="BG183" s="89">
        <f t="shared" si="312"/>
        <v>0</v>
      </c>
      <c r="BH183" s="89">
        <f t="shared" si="312"/>
        <v>0</v>
      </c>
      <c r="BI183" s="89">
        <f t="shared" si="312"/>
        <v>35276.17</v>
      </c>
      <c r="BJ183" s="89">
        <f t="shared" si="312"/>
        <v>0</v>
      </c>
      <c r="BK183" s="89">
        <f t="shared" si="312"/>
        <v>13939.2</v>
      </c>
      <c r="BL183" s="89">
        <f t="shared" si="312"/>
        <v>35276.17</v>
      </c>
      <c r="BM183" s="89">
        <f t="shared" si="312"/>
        <v>49215.37</v>
      </c>
    </row>
    <row r="184" spans="1:65" ht="21" customHeight="1" x14ac:dyDescent="0.2">
      <c r="A184" s="11">
        <v>192</v>
      </c>
      <c r="B184" s="53">
        <v>105</v>
      </c>
      <c r="C184" s="54"/>
      <c r="D184" s="55">
        <v>1</v>
      </c>
      <c r="E184" s="60" t="s">
        <v>41</v>
      </c>
      <c r="F184" s="56" t="s">
        <v>448</v>
      </c>
      <c r="G184" s="102" t="s">
        <v>305</v>
      </c>
      <c r="H184" s="103"/>
      <c r="I184" s="103"/>
      <c r="J184" s="59" t="s">
        <v>243</v>
      </c>
      <c r="K184" s="59" t="s">
        <v>244</v>
      </c>
      <c r="L184" s="59">
        <v>658</v>
      </c>
      <c r="M184" s="60" t="s">
        <v>41</v>
      </c>
      <c r="N184" s="60" t="s">
        <v>41</v>
      </c>
      <c r="O184" s="56" t="s">
        <v>448</v>
      </c>
      <c r="P184" s="42">
        <v>9492196142</v>
      </c>
      <c r="Q184" s="90">
        <v>79637</v>
      </c>
      <c r="R184" s="90">
        <v>80703</v>
      </c>
      <c r="S184" s="91">
        <v>77337</v>
      </c>
      <c r="T184" s="62">
        <f>CEILING(V184,10)</f>
        <v>87150</v>
      </c>
      <c r="U184" s="63">
        <f>(Q184+R184+S184)/3</f>
        <v>79225.666666666672</v>
      </c>
      <c r="V184" s="63">
        <f>U184*1.1</f>
        <v>87148.233333333352</v>
      </c>
      <c r="W184" s="205">
        <v>72000</v>
      </c>
      <c r="X184" s="64">
        <f>ROUND(W184*11,2)</f>
        <v>792000</v>
      </c>
      <c r="Y184" s="249">
        <f>CEILING(X184,1000)</f>
        <v>792000</v>
      </c>
      <c r="Z184" s="63"/>
      <c r="AA184" s="63"/>
      <c r="AB184" s="63"/>
      <c r="AC184" s="63"/>
      <c r="AD184" s="63"/>
      <c r="AE184" s="63">
        <f>Y184</f>
        <v>792000</v>
      </c>
      <c r="AF184" s="63"/>
      <c r="AG184" s="42" t="s">
        <v>24</v>
      </c>
      <c r="AH184" s="5">
        <v>8760</v>
      </c>
      <c r="AI184" s="63"/>
      <c r="AJ184" s="63"/>
      <c r="AK184" s="63"/>
      <c r="AL184" s="63"/>
      <c r="AM184" s="63"/>
      <c r="AN184" s="65">
        <f>ROUND(Ceny!$B$36*12,2)</f>
        <v>0</v>
      </c>
      <c r="AO184" s="63"/>
      <c r="AP184" s="63"/>
      <c r="AQ184" s="63"/>
      <c r="AR184" s="63"/>
      <c r="AS184" s="63"/>
      <c r="AT184" s="63"/>
      <c r="AU184" s="65">
        <f>ROUND($Y184*Ceny!$B$10/100,2)</f>
        <v>0</v>
      </c>
      <c r="AV184" s="63"/>
      <c r="AW184" s="65">
        <f>ROUND(SUM(AP184:AV184),2)</f>
        <v>0</v>
      </c>
      <c r="AX184" s="61" t="s">
        <v>187</v>
      </c>
      <c r="AY184" s="63"/>
      <c r="AZ184" s="63"/>
      <c r="BA184" s="63"/>
      <c r="BB184" s="63"/>
      <c r="BC184" s="65">
        <f>ROUND((Ceny!$B$44*AE184)/100,2)</f>
        <v>13939.2</v>
      </c>
      <c r="BD184" s="63"/>
      <c r="BE184" s="63"/>
      <c r="BF184" s="63"/>
      <c r="BG184" s="63"/>
      <c r="BH184" s="63"/>
      <c r="BI184" s="65">
        <f>ROUND((Ceny!$D$44*L184*AH184/100),2)</f>
        <v>35276.17</v>
      </c>
      <c r="BJ184" s="63"/>
      <c r="BK184" s="204">
        <f>ROUND(SUM(AY184:BD184),2)</f>
        <v>13939.2</v>
      </c>
      <c r="BL184" s="204">
        <f>ROUND(SUM(BE184:BJ184),2)</f>
        <v>35276.17</v>
      </c>
      <c r="BM184" s="67">
        <f>ROUND(SUM(AI184:AO184)+AW184+BK184+BL184,2)</f>
        <v>49215.37</v>
      </c>
    </row>
    <row r="185" spans="1:65" s="23" customFormat="1" ht="21" customHeight="1" x14ac:dyDescent="0.2">
      <c r="A185" s="11">
        <v>193</v>
      </c>
      <c r="B185" s="78"/>
      <c r="C185" s="79">
        <v>3</v>
      </c>
      <c r="D185" s="80"/>
      <c r="E185" s="81" t="s">
        <v>99</v>
      </c>
      <c r="F185" s="81"/>
      <c r="G185" s="82"/>
      <c r="H185" s="83" t="s">
        <v>539</v>
      </c>
      <c r="I185" s="83" t="s">
        <v>402</v>
      </c>
      <c r="J185" s="84"/>
      <c r="K185" s="84"/>
      <c r="L185" s="85"/>
      <c r="M185" s="86"/>
      <c r="N185" s="86"/>
      <c r="O185" s="86"/>
      <c r="P185" s="86"/>
      <c r="Q185" s="87">
        <f t="shared" ref="Q185:AF185" si="313">SUM(Q186:Q191)</f>
        <v>27635</v>
      </c>
      <c r="R185" s="87">
        <f t="shared" si="313"/>
        <v>12352</v>
      </c>
      <c r="S185" s="87">
        <f t="shared" si="313"/>
        <v>12350</v>
      </c>
      <c r="T185" s="87">
        <f t="shared" si="313"/>
        <v>28310</v>
      </c>
      <c r="U185" s="87">
        <f t="shared" si="313"/>
        <v>25734</v>
      </c>
      <c r="V185" s="87">
        <f t="shared" si="313"/>
        <v>28307.4</v>
      </c>
      <c r="W185" s="87">
        <f t="shared" si="313"/>
        <v>21800</v>
      </c>
      <c r="X185" s="88">
        <f t="shared" si="313"/>
        <v>239800</v>
      </c>
      <c r="Y185" s="87">
        <f t="shared" si="313"/>
        <v>242000</v>
      </c>
      <c r="Z185" s="87">
        <f t="shared" si="313"/>
        <v>0</v>
      </c>
      <c r="AA185" s="87">
        <f t="shared" si="313"/>
        <v>0</v>
      </c>
      <c r="AB185" s="87">
        <f t="shared" si="313"/>
        <v>0</v>
      </c>
      <c r="AC185" s="87">
        <f t="shared" si="313"/>
        <v>242000</v>
      </c>
      <c r="AD185" s="87">
        <f t="shared" si="313"/>
        <v>0</v>
      </c>
      <c r="AE185" s="87">
        <f t="shared" si="313"/>
        <v>0</v>
      </c>
      <c r="AF185" s="87">
        <f t="shared" si="313"/>
        <v>0</v>
      </c>
      <c r="AG185" s="89"/>
      <c r="AH185" s="89"/>
      <c r="AI185" s="89">
        <f t="shared" ref="AI185:BM185" si="314">SUM(AI186:AI191)</f>
        <v>0</v>
      </c>
      <c r="AJ185" s="89">
        <f t="shared" si="314"/>
        <v>0</v>
      </c>
      <c r="AK185" s="89">
        <f t="shared" si="314"/>
        <v>0</v>
      </c>
      <c r="AL185" s="89">
        <f t="shared" si="314"/>
        <v>0</v>
      </c>
      <c r="AM185" s="89">
        <f t="shared" si="314"/>
        <v>0</v>
      </c>
      <c r="AN185" s="89">
        <f t="shared" si="314"/>
        <v>0</v>
      </c>
      <c r="AO185" s="89">
        <f t="shared" si="314"/>
        <v>0</v>
      </c>
      <c r="AP185" s="89">
        <f t="shared" si="314"/>
        <v>0</v>
      </c>
      <c r="AQ185" s="89">
        <f t="shared" si="314"/>
        <v>0</v>
      </c>
      <c r="AR185" s="89">
        <f t="shared" si="314"/>
        <v>0</v>
      </c>
      <c r="AS185" s="89">
        <f t="shared" si="314"/>
        <v>0</v>
      </c>
      <c r="AT185" s="89">
        <f t="shared" si="314"/>
        <v>0</v>
      </c>
      <c r="AU185" s="89">
        <f t="shared" si="314"/>
        <v>0</v>
      </c>
      <c r="AV185" s="89">
        <f t="shared" si="314"/>
        <v>0</v>
      </c>
      <c r="AW185" s="89">
        <f t="shared" si="314"/>
        <v>0</v>
      </c>
      <c r="AX185" s="89">
        <f t="shared" si="314"/>
        <v>876.04</v>
      </c>
      <c r="AY185" s="89">
        <f t="shared" si="314"/>
        <v>0</v>
      </c>
      <c r="AZ185" s="89">
        <f t="shared" si="314"/>
        <v>0</v>
      </c>
      <c r="BA185" s="89">
        <f t="shared" si="314"/>
        <v>9583.2000000000007</v>
      </c>
      <c r="BB185" s="89">
        <f t="shared" si="314"/>
        <v>0</v>
      </c>
      <c r="BC185" s="89">
        <f t="shared" si="314"/>
        <v>0</v>
      </c>
      <c r="BD185" s="89">
        <f t="shared" si="314"/>
        <v>0</v>
      </c>
      <c r="BE185" s="89">
        <f t="shared" si="314"/>
        <v>0</v>
      </c>
      <c r="BF185" s="89">
        <f t="shared" si="314"/>
        <v>0</v>
      </c>
      <c r="BG185" s="89">
        <f t="shared" si="314"/>
        <v>1686.24</v>
      </c>
      <c r="BH185" s="89">
        <f t="shared" si="314"/>
        <v>0</v>
      </c>
      <c r="BI185" s="89">
        <f t="shared" si="314"/>
        <v>0</v>
      </c>
      <c r="BJ185" s="89">
        <f t="shared" si="314"/>
        <v>0</v>
      </c>
      <c r="BK185" s="89">
        <f t="shared" si="314"/>
        <v>9583.2000000000007</v>
      </c>
      <c r="BL185" s="89">
        <f t="shared" si="314"/>
        <v>1686.24</v>
      </c>
      <c r="BM185" s="89">
        <f t="shared" si="314"/>
        <v>12145.48</v>
      </c>
    </row>
    <row r="186" spans="1:65" s="96" customFormat="1" ht="21" customHeight="1" x14ac:dyDescent="0.2">
      <c r="A186" s="11">
        <v>194</v>
      </c>
      <c r="B186" s="53">
        <v>106</v>
      </c>
      <c r="C186" s="54"/>
      <c r="D186" s="55">
        <v>1</v>
      </c>
      <c r="E186" s="233" t="s">
        <v>387</v>
      </c>
      <c r="F186" s="56" t="s">
        <v>21</v>
      </c>
      <c r="G186" s="108" t="s">
        <v>377</v>
      </c>
      <c r="H186" s="101"/>
      <c r="I186" s="108"/>
      <c r="J186" s="109" t="s">
        <v>22</v>
      </c>
      <c r="K186" s="109" t="s">
        <v>241</v>
      </c>
      <c r="L186" s="110"/>
      <c r="M186" s="106" t="s">
        <v>99</v>
      </c>
      <c r="N186" s="106" t="s">
        <v>99</v>
      </c>
      <c r="O186" s="56" t="s">
        <v>100</v>
      </c>
      <c r="P186" s="42">
        <v>5730107701</v>
      </c>
      <c r="Q186" s="41">
        <v>7506</v>
      </c>
      <c r="R186" s="41">
        <v>2409</v>
      </c>
      <c r="S186" s="41"/>
      <c r="T186" s="62">
        <f t="shared" ref="T186:T191" si="315">CEILING(V186,10)</f>
        <v>7810</v>
      </c>
      <c r="U186" s="63">
        <v>7100</v>
      </c>
      <c r="V186" s="63">
        <f t="shared" ref="V186:V191" si="316">U186*1.1</f>
        <v>7810.0000000000009</v>
      </c>
      <c r="W186" s="232">
        <v>5000</v>
      </c>
      <c r="X186" s="64">
        <f t="shared" ref="X186:X191" si="317">ROUND(W186*11,2)</f>
        <v>55000</v>
      </c>
      <c r="Y186" s="249">
        <f t="shared" ref="Y186:Y191" si="318">CEILING(X186,1000)</f>
        <v>55000</v>
      </c>
      <c r="Z186" s="104"/>
      <c r="AA186" s="104"/>
      <c r="AB186" s="104"/>
      <c r="AC186" s="63">
        <f t="shared" ref="AC186:AC191" si="319">$Y186</f>
        <v>55000</v>
      </c>
      <c r="AD186" s="104"/>
      <c r="AE186" s="104"/>
      <c r="AF186" s="104"/>
      <c r="AG186" s="92">
        <v>0.36199999999999999</v>
      </c>
      <c r="AH186" s="5" t="s">
        <v>186</v>
      </c>
      <c r="AI186" s="104"/>
      <c r="AJ186" s="104"/>
      <c r="AK186" s="104"/>
      <c r="AL186" s="65">
        <f>ROUND(Ceny!$B$34*12,2)</f>
        <v>0</v>
      </c>
      <c r="AM186" s="104"/>
      <c r="AN186" s="104"/>
      <c r="AO186" s="104"/>
      <c r="AP186" s="104"/>
      <c r="AQ186" s="104"/>
      <c r="AR186" s="104"/>
      <c r="AS186" s="65">
        <f>ROUND($Y186*Ceny!$B$8/100,2)</f>
        <v>0</v>
      </c>
      <c r="AT186" s="104"/>
      <c r="AU186" s="104"/>
      <c r="AV186" s="104"/>
      <c r="AW186" s="65">
        <f t="shared" ref="AW186:AW191" si="320">ROUND(SUM(AP186:AV186),2)</f>
        <v>0</v>
      </c>
      <c r="AX186" s="93">
        <f t="shared" ref="AX186:AX191" si="321">ROUND(AG186*Y186/100,2)</f>
        <v>199.1</v>
      </c>
      <c r="AY186" s="104"/>
      <c r="AZ186" s="104"/>
      <c r="BA186" s="66">
        <f>ROUND(Ceny!$B$42*AC186/100,2)</f>
        <v>2178</v>
      </c>
      <c r="BB186" s="104"/>
      <c r="BC186" s="104"/>
      <c r="BD186" s="104"/>
      <c r="BE186" s="104"/>
      <c r="BF186" s="104"/>
      <c r="BG186" s="66">
        <f>ROUND(Ceny!$C$42*12,2)</f>
        <v>281.04000000000002</v>
      </c>
      <c r="BH186" s="104"/>
      <c r="BI186" s="104"/>
      <c r="BJ186" s="104"/>
      <c r="BK186" s="204">
        <f t="shared" ref="BK186:BK191" si="322">ROUND(SUM(AY186:BD186),2)</f>
        <v>2178</v>
      </c>
      <c r="BL186" s="204">
        <f t="shared" ref="BL186:BL191" si="323">ROUND(SUM(BE186:BJ186),2)</f>
        <v>281.04000000000002</v>
      </c>
      <c r="BM186" s="67">
        <f t="shared" ref="BM186:BM191" si="324">ROUND(SUM(AI186:AO186)+AW186+AX186+BK186+BL186,2)</f>
        <v>2658.14</v>
      </c>
    </row>
    <row r="187" spans="1:65" s="96" customFormat="1" ht="21" customHeight="1" x14ac:dyDescent="0.2">
      <c r="A187" s="11">
        <v>195</v>
      </c>
      <c r="B187" s="53">
        <v>107</v>
      </c>
      <c r="C187" s="54"/>
      <c r="D187" s="55">
        <v>2</v>
      </c>
      <c r="E187" s="233" t="s">
        <v>388</v>
      </c>
      <c r="F187" s="56" t="s">
        <v>21</v>
      </c>
      <c r="G187" s="108" t="s">
        <v>378</v>
      </c>
      <c r="H187" s="111"/>
      <c r="I187" s="112"/>
      <c r="J187" s="59" t="s">
        <v>22</v>
      </c>
      <c r="K187" s="105" t="s">
        <v>241</v>
      </c>
      <c r="L187" s="110"/>
      <c r="M187" s="106" t="s">
        <v>99</v>
      </c>
      <c r="N187" s="106" t="s">
        <v>99</v>
      </c>
      <c r="O187" s="56" t="s">
        <v>100</v>
      </c>
      <c r="P187" s="42">
        <v>5730107701</v>
      </c>
      <c r="Q187" s="41">
        <v>1720</v>
      </c>
      <c r="R187" s="41"/>
      <c r="S187" s="41"/>
      <c r="T187" s="62">
        <f t="shared" si="315"/>
        <v>1870</v>
      </c>
      <c r="U187" s="63">
        <v>1700</v>
      </c>
      <c r="V187" s="63">
        <f t="shared" si="316"/>
        <v>1870.0000000000002</v>
      </c>
      <c r="W187" s="232">
        <v>2200</v>
      </c>
      <c r="X187" s="64">
        <f t="shared" si="317"/>
        <v>24200</v>
      </c>
      <c r="Y187" s="249">
        <f t="shared" si="318"/>
        <v>25000</v>
      </c>
      <c r="Z187" s="104"/>
      <c r="AA187" s="63"/>
      <c r="AB187" s="104"/>
      <c r="AC187" s="63">
        <f t="shared" si="319"/>
        <v>25000</v>
      </c>
      <c r="AD187" s="104"/>
      <c r="AE187" s="104"/>
      <c r="AF187" s="104"/>
      <c r="AG187" s="92">
        <v>0.36199999999999999</v>
      </c>
      <c r="AH187" s="5" t="s">
        <v>186</v>
      </c>
      <c r="AI187" s="104"/>
      <c r="AJ187" s="65"/>
      <c r="AK187" s="104"/>
      <c r="AL187" s="65">
        <f>ROUND(Ceny!$B$34*12,2)</f>
        <v>0</v>
      </c>
      <c r="AM187" s="104"/>
      <c r="AN187" s="104"/>
      <c r="AO187" s="104"/>
      <c r="AP187" s="104"/>
      <c r="AQ187" s="65"/>
      <c r="AR187" s="104"/>
      <c r="AS187" s="65">
        <f>ROUND($Y187*Ceny!$B$8/100,2)</f>
        <v>0</v>
      </c>
      <c r="AT187" s="104"/>
      <c r="AU187" s="104"/>
      <c r="AV187" s="104"/>
      <c r="AW187" s="65">
        <f t="shared" si="320"/>
        <v>0</v>
      </c>
      <c r="AX187" s="93">
        <f t="shared" si="321"/>
        <v>90.5</v>
      </c>
      <c r="AY187" s="104"/>
      <c r="AZ187" s="65"/>
      <c r="BA187" s="66">
        <f>ROUND(Ceny!$B$42*AC187/100,2)</f>
        <v>990</v>
      </c>
      <c r="BB187" s="104"/>
      <c r="BC187" s="104"/>
      <c r="BD187" s="104"/>
      <c r="BE187" s="104"/>
      <c r="BF187" s="65"/>
      <c r="BG187" s="66">
        <f>ROUND(Ceny!$C$42*12,2)</f>
        <v>281.04000000000002</v>
      </c>
      <c r="BH187" s="104"/>
      <c r="BI187" s="104"/>
      <c r="BJ187" s="104"/>
      <c r="BK187" s="204">
        <f t="shared" si="322"/>
        <v>990</v>
      </c>
      <c r="BL187" s="204">
        <f t="shared" si="323"/>
        <v>281.04000000000002</v>
      </c>
      <c r="BM187" s="67">
        <f t="shared" si="324"/>
        <v>1361.54</v>
      </c>
    </row>
    <row r="188" spans="1:65" ht="21" customHeight="1" x14ac:dyDescent="0.2">
      <c r="A188" s="11">
        <v>196</v>
      </c>
      <c r="B188" s="53">
        <v>108</v>
      </c>
      <c r="C188" s="54"/>
      <c r="D188" s="55">
        <v>3</v>
      </c>
      <c r="E188" s="233" t="s">
        <v>389</v>
      </c>
      <c r="F188" s="56" t="s">
        <v>21</v>
      </c>
      <c r="G188" s="57" t="s">
        <v>379</v>
      </c>
      <c r="H188" s="57"/>
      <c r="I188" s="57"/>
      <c r="J188" s="59" t="s">
        <v>22</v>
      </c>
      <c r="K188" s="59" t="s">
        <v>241</v>
      </c>
      <c r="L188" s="110"/>
      <c r="M188" s="106" t="s">
        <v>99</v>
      </c>
      <c r="N188" s="106" t="s">
        <v>99</v>
      </c>
      <c r="O188" s="56" t="s">
        <v>100</v>
      </c>
      <c r="P188" s="42">
        <v>5730107701</v>
      </c>
      <c r="Q188" s="90">
        <v>5291</v>
      </c>
      <c r="R188" s="90">
        <v>2170</v>
      </c>
      <c r="S188" s="91">
        <v>2939</v>
      </c>
      <c r="T188" s="62">
        <f t="shared" si="315"/>
        <v>5500</v>
      </c>
      <c r="U188" s="63">
        <v>5000</v>
      </c>
      <c r="V188" s="63">
        <f t="shared" si="316"/>
        <v>5500</v>
      </c>
      <c r="W188" s="232">
        <v>4800</v>
      </c>
      <c r="X188" s="64">
        <f t="shared" si="317"/>
        <v>52800</v>
      </c>
      <c r="Y188" s="249">
        <f t="shared" si="318"/>
        <v>53000</v>
      </c>
      <c r="Z188" s="63"/>
      <c r="AA188" s="63"/>
      <c r="AB188" s="63"/>
      <c r="AC188" s="63">
        <f t="shared" si="319"/>
        <v>53000</v>
      </c>
      <c r="AD188" s="63"/>
      <c r="AE188" s="63"/>
      <c r="AF188" s="63"/>
      <c r="AG188" s="92">
        <v>0.36199999999999999</v>
      </c>
      <c r="AH188" s="5" t="s">
        <v>186</v>
      </c>
      <c r="AI188" s="63"/>
      <c r="AJ188" s="63"/>
      <c r="AK188" s="63"/>
      <c r="AL188" s="65">
        <f>ROUND(Ceny!$B$34*12,2)</f>
        <v>0</v>
      </c>
      <c r="AM188" s="63"/>
      <c r="AN188" s="63"/>
      <c r="AO188" s="63"/>
      <c r="AP188" s="63"/>
      <c r="AQ188" s="63"/>
      <c r="AR188" s="63"/>
      <c r="AS188" s="65">
        <f>ROUND($Y188*Ceny!$B$8/100,2)</f>
        <v>0</v>
      </c>
      <c r="AT188" s="63"/>
      <c r="AU188" s="63"/>
      <c r="AV188" s="63"/>
      <c r="AW188" s="65">
        <f t="shared" si="320"/>
        <v>0</v>
      </c>
      <c r="AX188" s="93">
        <f t="shared" si="321"/>
        <v>191.86</v>
      </c>
      <c r="AY188" s="63"/>
      <c r="AZ188" s="63"/>
      <c r="BA188" s="66">
        <f>ROUND(Ceny!$B$42*AC188/100,2)</f>
        <v>2098.8000000000002</v>
      </c>
      <c r="BB188" s="63"/>
      <c r="BC188" s="63"/>
      <c r="BD188" s="63"/>
      <c r="BE188" s="63"/>
      <c r="BF188" s="63"/>
      <c r="BG188" s="66">
        <f>ROUND(Ceny!$C$42*12,2)</f>
        <v>281.04000000000002</v>
      </c>
      <c r="BH188" s="63"/>
      <c r="BI188" s="63"/>
      <c r="BJ188" s="63"/>
      <c r="BK188" s="204">
        <f t="shared" si="322"/>
        <v>2098.8000000000002</v>
      </c>
      <c r="BL188" s="204">
        <f t="shared" si="323"/>
        <v>281.04000000000002</v>
      </c>
      <c r="BM188" s="67">
        <f t="shared" si="324"/>
        <v>2571.6999999999998</v>
      </c>
    </row>
    <row r="189" spans="1:65" ht="21" customHeight="1" x14ac:dyDescent="0.2">
      <c r="A189" s="11">
        <v>196</v>
      </c>
      <c r="B189" s="53">
        <v>108</v>
      </c>
      <c r="C189" s="54"/>
      <c r="D189" s="55">
        <v>4</v>
      </c>
      <c r="E189" s="233" t="s">
        <v>390</v>
      </c>
      <c r="F189" s="56" t="s">
        <v>21</v>
      </c>
      <c r="G189" s="57" t="s">
        <v>380</v>
      </c>
      <c r="H189" s="57"/>
      <c r="I189" s="57"/>
      <c r="J189" s="59" t="s">
        <v>22</v>
      </c>
      <c r="K189" s="59" t="s">
        <v>241</v>
      </c>
      <c r="L189" s="110"/>
      <c r="M189" s="106" t="s">
        <v>99</v>
      </c>
      <c r="N189" s="106" t="s">
        <v>99</v>
      </c>
      <c r="O189" s="56" t="s">
        <v>100</v>
      </c>
      <c r="P189" s="42">
        <v>5730107701</v>
      </c>
      <c r="Q189" s="90">
        <v>5291</v>
      </c>
      <c r="R189" s="90">
        <v>2170</v>
      </c>
      <c r="S189" s="91">
        <v>2939</v>
      </c>
      <c r="T189" s="62">
        <f t="shared" ref="T189" si="325">CEILING(V189,10)</f>
        <v>5500</v>
      </c>
      <c r="U189" s="63">
        <v>5000</v>
      </c>
      <c r="V189" s="63">
        <f t="shared" ref="V189" si="326">U189*1.1</f>
        <v>5500</v>
      </c>
      <c r="W189" s="232">
        <v>3600</v>
      </c>
      <c r="X189" s="64">
        <f t="shared" ref="X189" si="327">ROUND(W189*11,2)</f>
        <v>39600</v>
      </c>
      <c r="Y189" s="249">
        <f t="shared" si="318"/>
        <v>40000</v>
      </c>
      <c r="Z189" s="63"/>
      <c r="AA189" s="63"/>
      <c r="AB189" s="63"/>
      <c r="AC189" s="63">
        <f t="shared" si="319"/>
        <v>40000</v>
      </c>
      <c r="AD189" s="63"/>
      <c r="AE189" s="63"/>
      <c r="AF189" s="63"/>
      <c r="AG189" s="92">
        <v>0.36199999999999999</v>
      </c>
      <c r="AH189" s="5" t="s">
        <v>186</v>
      </c>
      <c r="AI189" s="63"/>
      <c r="AJ189" s="63"/>
      <c r="AK189" s="63"/>
      <c r="AL189" s="65">
        <f>ROUND(Ceny!$B$34*12,2)</f>
        <v>0</v>
      </c>
      <c r="AM189" s="63"/>
      <c r="AN189" s="63"/>
      <c r="AO189" s="63"/>
      <c r="AP189" s="63"/>
      <c r="AQ189" s="63"/>
      <c r="AR189" s="63"/>
      <c r="AS189" s="65">
        <f>ROUND($Y189*Ceny!$B$8/100,2)</f>
        <v>0</v>
      </c>
      <c r="AT189" s="63"/>
      <c r="AU189" s="63"/>
      <c r="AV189" s="63"/>
      <c r="AW189" s="65">
        <f t="shared" ref="AW189" si="328">ROUND(SUM(AP189:AV189),2)</f>
        <v>0</v>
      </c>
      <c r="AX189" s="93">
        <f t="shared" ref="AX189" si="329">ROUND(AG189*Y189/100,2)</f>
        <v>144.80000000000001</v>
      </c>
      <c r="AY189" s="63"/>
      <c r="AZ189" s="63"/>
      <c r="BA189" s="66">
        <f>ROUND(Ceny!$B$42*AC189/100,2)</f>
        <v>1584</v>
      </c>
      <c r="BB189" s="63"/>
      <c r="BC189" s="63"/>
      <c r="BD189" s="63"/>
      <c r="BE189" s="63"/>
      <c r="BF189" s="63"/>
      <c r="BG189" s="66">
        <f>ROUND(Ceny!$C$42*12,2)</f>
        <v>281.04000000000002</v>
      </c>
      <c r="BH189" s="63"/>
      <c r="BI189" s="63"/>
      <c r="BJ189" s="63"/>
      <c r="BK189" s="204">
        <f t="shared" ref="BK189" si="330">ROUND(SUM(AY189:BD189),2)</f>
        <v>1584</v>
      </c>
      <c r="BL189" s="204">
        <f t="shared" ref="BL189" si="331">ROUND(SUM(BE189:BJ189),2)</f>
        <v>281.04000000000002</v>
      </c>
      <c r="BM189" s="67">
        <f t="shared" ref="BM189" si="332">ROUND(SUM(AI189:AO189)+AW189+AX189+BK189+BL189,2)</f>
        <v>2009.84</v>
      </c>
    </row>
    <row r="190" spans="1:65" ht="21" customHeight="1" x14ac:dyDescent="0.2">
      <c r="A190" s="11">
        <v>198</v>
      </c>
      <c r="B190" s="53">
        <v>110</v>
      </c>
      <c r="C190" s="54"/>
      <c r="D190" s="55">
        <v>5</v>
      </c>
      <c r="E190" s="233" t="s">
        <v>383</v>
      </c>
      <c r="F190" s="56" t="s">
        <v>101</v>
      </c>
      <c r="G190" s="57" t="s">
        <v>381</v>
      </c>
      <c r="H190" s="57"/>
      <c r="I190" s="57"/>
      <c r="J190" s="59" t="s">
        <v>22</v>
      </c>
      <c r="K190" s="59" t="s">
        <v>241</v>
      </c>
      <c r="L190" s="59"/>
      <c r="M190" s="106" t="s">
        <v>99</v>
      </c>
      <c r="N190" s="106" t="s">
        <v>99</v>
      </c>
      <c r="O190" s="56" t="s">
        <v>100</v>
      </c>
      <c r="P190" s="42">
        <v>5730107701</v>
      </c>
      <c r="Q190" s="90">
        <v>6074</v>
      </c>
      <c r="R190" s="90">
        <v>4732</v>
      </c>
      <c r="S190" s="91">
        <v>4596</v>
      </c>
      <c r="T190" s="62">
        <f t="shared" si="315"/>
        <v>5650</v>
      </c>
      <c r="U190" s="63">
        <f>(Q190+R190+S190)/3</f>
        <v>5134</v>
      </c>
      <c r="V190" s="63">
        <f t="shared" si="316"/>
        <v>5647.4000000000005</v>
      </c>
      <c r="W190" s="232">
        <v>4000</v>
      </c>
      <c r="X190" s="64">
        <f t="shared" si="317"/>
        <v>44000</v>
      </c>
      <c r="Y190" s="249">
        <f t="shared" si="318"/>
        <v>44000</v>
      </c>
      <c r="Z190" s="63"/>
      <c r="AA190" s="63"/>
      <c r="AB190" s="63"/>
      <c r="AC190" s="63">
        <f t="shared" si="319"/>
        <v>44000</v>
      </c>
      <c r="AD190" s="63"/>
      <c r="AE190" s="63"/>
      <c r="AF190" s="63"/>
      <c r="AG190" s="92">
        <v>0.36199999999999999</v>
      </c>
      <c r="AH190" s="5" t="s">
        <v>186</v>
      </c>
      <c r="AI190" s="63"/>
      <c r="AJ190" s="63"/>
      <c r="AK190" s="63"/>
      <c r="AL190" s="65">
        <f>ROUND(Ceny!$B$34*12,2)</f>
        <v>0</v>
      </c>
      <c r="AM190" s="63"/>
      <c r="AN190" s="63"/>
      <c r="AO190" s="63"/>
      <c r="AP190" s="63"/>
      <c r="AQ190" s="63"/>
      <c r="AR190" s="63"/>
      <c r="AS190" s="65">
        <f>ROUND($Y190*Ceny!$B$8/100,2)</f>
        <v>0</v>
      </c>
      <c r="AT190" s="63"/>
      <c r="AU190" s="63"/>
      <c r="AV190" s="63"/>
      <c r="AW190" s="65">
        <f t="shared" si="320"/>
        <v>0</v>
      </c>
      <c r="AX190" s="93">
        <f t="shared" si="321"/>
        <v>159.28</v>
      </c>
      <c r="AY190" s="63"/>
      <c r="AZ190" s="63"/>
      <c r="BA190" s="66">
        <f>ROUND(Ceny!$B$42*AC190/100,2)</f>
        <v>1742.4</v>
      </c>
      <c r="BB190" s="63"/>
      <c r="BC190" s="63"/>
      <c r="BD190" s="63"/>
      <c r="BE190" s="63"/>
      <c r="BF190" s="63"/>
      <c r="BG190" s="66">
        <f>ROUND(Ceny!$C$42*12,2)</f>
        <v>281.04000000000002</v>
      </c>
      <c r="BH190" s="63"/>
      <c r="BI190" s="63"/>
      <c r="BJ190" s="63"/>
      <c r="BK190" s="204">
        <f t="shared" si="322"/>
        <v>1742.4</v>
      </c>
      <c r="BL190" s="204">
        <f t="shared" si="323"/>
        <v>281.04000000000002</v>
      </c>
      <c r="BM190" s="67">
        <f t="shared" si="324"/>
        <v>2182.7199999999998</v>
      </c>
    </row>
    <row r="191" spans="1:65" ht="21" customHeight="1" x14ac:dyDescent="0.2">
      <c r="A191" s="11">
        <v>199</v>
      </c>
      <c r="B191" s="53">
        <v>111</v>
      </c>
      <c r="C191" s="54"/>
      <c r="D191" s="55">
        <v>6</v>
      </c>
      <c r="E191" s="233" t="s">
        <v>102</v>
      </c>
      <c r="F191" s="56" t="s">
        <v>189</v>
      </c>
      <c r="G191" s="57" t="s">
        <v>382</v>
      </c>
      <c r="H191" s="57"/>
      <c r="I191" s="57"/>
      <c r="J191" s="59" t="s">
        <v>22</v>
      </c>
      <c r="K191" s="59" t="s">
        <v>241</v>
      </c>
      <c r="L191" s="59"/>
      <c r="M191" s="106" t="s">
        <v>99</v>
      </c>
      <c r="N191" s="106" t="s">
        <v>99</v>
      </c>
      <c r="O191" s="56" t="s">
        <v>100</v>
      </c>
      <c r="P191" s="42">
        <v>5730107701</v>
      </c>
      <c r="Q191" s="90">
        <v>1753</v>
      </c>
      <c r="R191" s="90">
        <v>871</v>
      </c>
      <c r="S191" s="91">
        <v>1876</v>
      </c>
      <c r="T191" s="62">
        <f t="shared" si="315"/>
        <v>1980</v>
      </c>
      <c r="U191" s="63">
        <v>1800</v>
      </c>
      <c r="V191" s="63">
        <f t="shared" si="316"/>
        <v>1980.0000000000002</v>
      </c>
      <c r="W191" s="232">
        <v>2200</v>
      </c>
      <c r="X191" s="64">
        <f t="shared" si="317"/>
        <v>24200</v>
      </c>
      <c r="Y191" s="249">
        <f t="shared" si="318"/>
        <v>25000</v>
      </c>
      <c r="Z191" s="63"/>
      <c r="AA191" s="63"/>
      <c r="AB191" s="63"/>
      <c r="AC191" s="63">
        <f t="shared" si="319"/>
        <v>25000</v>
      </c>
      <c r="AD191" s="63"/>
      <c r="AE191" s="63"/>
      <c r="AF191" s="63"/>
      <c r="AG191" s="92">
        <v>0.36199999999999999</v>
      </c>
      <c r="AH191" s="5" t="s">
        <v>186</v>
      </c>
      <c r="AI191" s="63"/>
      <c r="AJ191" s="63"/>
      <c r="AK191" s="63"/>
      <c r="AL191" s="65">
        <f>ROUND(Ceny!$B$34*12,2)</f>
        <v>0</v>
      </c>
      <c r="AM191" s="63"/>
      <c r="AN191" s="63"/>
      <c r="AO191" s="63"/>
      <c r="AP191" s="63"/>
      <c r="AQ191" s="63"/>
      <c r="AR191" s="63"/>
      <c r="AS191" s="65">
        <f>ROUND($Y191*Ceny!$B$8/100,2)</f>
        <v>0</v>
      </c>
      <c r="AT191" s="63"/>
      <c r="AU191" s="63"/>
      <c r="AV191" s="63"/>
      <c r="AW191" s="65">
        <f t="shared" si="320"/>
        <v>0</v>
      </c>
      <c r="AX191" s="93">
        <f t="shared" si="321"/>
        <v>90.5</v>
      </c>
      <c r="AY191" s="63"/>
      <c r="AZ191" s="63"/>
      <c r="BA191" s="66">
        <f>ROUND(Ceny!$B$42*AC191/100,2)</f>
        <v>990</v>
      </c>
      <c r="BB191" s="63"/>
      <c r="BC191" s="63"/>
      <c r="BD191" s="63"/>
      <c r="BE191" s="63"/>
      <c r="BF191" s="63"/>
      <c r="BG191" s="66">
        <f>ROUND(Ceny!$C$42*12,2)</f>
        <v>281.04000000000002</v>
      </c>
      <c r="BH191" s="63"/>
      <c r="BI191" s="63"/>
      <c r="BJ191" s="63"/>
      <c r="BK191" s="204">
        <f t="shared" si="322"/>
        <v>990</v>
      </c>
      <c r="BL191" s="204">
        <f t="shared" si="323"/>
        <v>281.04000000000002</v>
      </c>
      <c r="BM191" s="67">
        <f t="shared" si="324"/>
        <v>1361.54</v>
      </c>
    </row>
    <row r="192" spans="1:65" s="23" customFormat="1" ht="21" customHeight="1" x14ac:dyDescent="0.2">
      <c r="A192" s="11">
        <v>200</v>
      </c>
      <c r="B192" s="78"/>
      <c r="C192" s="79">
        <v>4</v>
      </c>
      <c r="D192" s="80"/>
      <c r="E192" s="81" t="s">
        <v>93</v>
      </c>
      <c r="F192" s="81"/>
      <c r="G192" s="82"/>
      <c r="H192" s="83" t="s">
        <v>540</v>
      </c>
      <c r="I192" s="83" t="s">
        <v>402</v>
      </c>
      <c r="J192" s="84"/>
      <c r="K192" s="84"/>
      <c r="L192" s="85"/>
      <c r="M192" s="86"/>
      <c r="N192" s="86"/>
      <c r="O192" s="86"/>
      <c r="P192" s="86"/>
      <c r="Q192" s="87">
        <f t="shared" ref="Q192:AF192" si="333">SUM(Q193:Q196)</f>
        <v>327069</v>
      </c>
      <c r="R192" s="87">
        <f t="shared" si="333"/>
        <v>313377</v>
      </c>
      <c r="S192" s="87">
        <f t="shared" si="333"/>
        <v>290718</v>
      </c>
      <c r="T192" s="87">
        <f t="shared" si="333"/>
        <v>341460</v>
      </c>
      <c r="U192" s="87">
        <f t="shared" si="333"/>
        <v>310388</v>
      </c>
      <c r="V192" s="87">
        <f t="shared" si="333"/>
        <v>341426.8</v>
      </c>
      <c r="W192" s="87">
        <f t="shared" si="333"/>
        <v>402000</v>
      </c>
      <c r="X192" s="88">
        <f t="shared" si="333"/>
        <v>4422000</v>
      </c>
      <c r="Y192" s="87">
        <f t="shared" si="333"/>
        <v>4422000</v>
      </c>
      <c r="Z192" s="87">
        <f t="shared" si="333"/>
        <v>0</v>
      </c>
      <c r="AA192" s="87">
        <f t="shared" si="333"/>
        <v>0</v>
      </c>
      <c r="AB192" s="87">
        <f t="shared" si="333"/>
        <v>0</v>
      </c>
      <c r="AC192" s="87">
        <f t="shared" si="333"/>
        <v>0</v>
      </c>
      <c r="AD192" s="87">
        <f t="shared" si="333"/>
        <v>0</v>
      </c>
      <c r="AE192" s="87">
        <f t="shared" si="333"/>
        <v>4422000</v>
      </c>
      <c r="AF192" s="87">
        <f t="shared" si="333"/>
        <v>0</v>
      </c>
      <c r="AG192" s="89"/>
      <c r="AH192" s="89"/>
      <c r="AI192" s="89">
        <f t="shared" ref="AI192:AW192" si="334">SUM(AI193:AI196)</f>
        <v>0</v>
      </c>
      <c r="AJ192" s="89">
        <f t="shared" si="334"/>
        <v>0</v>
      </c>
      <c r="AK192" s="89">
        <f t="shared" si="334"/>
        <v>0</v>
      </c>
      <c r="AL192" s="89">
        <f t="shared" si="334"/>
        <v>0</v>
      </c>
      <c r="AM192" s="89">
        <f t="shared" si="334"/>
        <v>0</v>
      </c>
      <c r="AN192" s="89">
        <f t="shared" si="334"/>
        <v>0</v>
      </c>
      <c r="AO192" s="89">
        <f t="shared" si="334"/>
        <v>0</v>
      </c>
      <c r="AP192" s="89">
        <f t="shared" si="334"/>
        <v>0</v>
      </c>
      <c r="AQ192" s="89">
        <f t="shared" si="334"/>
        <v>0</v>
      </c>
      <c r="AR192" s="89">
        <f t="shared" si="334"/>
        <v>0</v>
      </c>
      <c r="AS192" s="89">
        <f t="shared" si="334"/>
        <v>0</v>
      </c>
      <c r="AT192" s="89">
        <f t="shared" si="334"/>
        <v>0</v>
      </c>
      <c r="AU192" s="89">
        <f t="shared" si="334"/>
        <v>0</v>
      </c>
      <c r="AV192" s="89">
        <f t="shared" si="334"/>
        <v>0</v>
      </c>
      <c r="AW192" s="89">
        <f t="shared" si="334"/>
        <v>0</v>
      </c>
      <c r="AX192" s="89"/>
      <c r="AY192" s="89">
        <f t="shared" ref="AY192:BM192" si="335">SUM(AY193:AY196)</f>
        <v>0</v>
      </c>
      <c r="AZ192" s="89">
        <f t="shared" si="335"/>
        <v>0</v>
      </c>
      <c r="BA192" s="89">
        <f t="shared" si="335"/>
        <v>0</v>
      </c>
      <c r="BB192" s="89">
        <f t="shared" si="335"/>
        <v>0</v>
      </c>
      <c r="BC192" s="89">
        <f t="shared" si="335"/>
        <v>77827.199999999997</v>
      </c>
      <c r="BD192" s="89">
        <f t="shared" si="335"/>
        <v>0</v>
      </c>
      <c r="BE192" s="89">
        <f t="shared" si="335"/>
        <v>0</v>
      </c>
      <c r="BF192" s="89">
        <f t="shared" si="335"/>
        <v>0</v>
      </c>
      <c r="BG192" s="89">
        <f t="shared" si="335"/>
        <v>0</v>
      </c>
      <c r="BH192" s="89">
        <f t="shared" si="335"/>
        <v>0</v>
      </c>
      <c r="BI192" s="89">
        <f t="shared" si="335"/>
        <v>97036.27</v>
      </c>
      <c r="BJ192" s="89">
        <f t="shared" si="335"/>
        <v>0</v>
      </c>
      <c r="BK192" s="89">
        <f t="shared" si="335"/>
        <v>77827.199999999997</v>
      </c>
      <c r="BL192" s="89">
        <f t="shared" si="335"/>
        <v>97036.27</v>
      </c>
      <c r="BM192" s="89">
        <f t="shared" si="335"/>
        <v>174863.47</v>
      </c>
    </row>
    <row r="193" spans="1:72" s="23" customFormat="1" ht="21" customHeight="1" x14ac:dyDescent="0.2">
      <c r="A193" s="11">
        <v>201</v>
      </c>
      <c r="B193" s="53">
        <v>112</v>
      </c>
      <c r="C193" s="54"/>
      <c r="D193" s="55">
        <v>1</v>
      </c>
      <c r="E193" s="60" t="s">
        <v>94</v>
      </c>
      <c r="F193" s="56" t="s">
        <v>95</v>
      </c>
      <c r="G193" s="102" t="s">
        <v>337</v>
      </c>
      <c r="H193" s="102"/>
      <c r="I193" s="102"/>
      <c r="J193" s="59" t="s">
        <v>243</v>
      </c>
      <c r="K193" s="59" t="s">
        <v>244</v>
      </c>
      <c r="L193" s="59">
        <v>658</v>
      </c>
      <c r="M193" s="60" t="s">
        <v>93</v>
      </c>
      <c r="N193" s="60" t="s">
        <v>93</v>
      </c>
      <c r="O193" s="56" t="s">
        <v>95</v>
      </c>
      <c r="P193" s="42">
        <v>9491763544</v>
      </c>
      <c r="Q193" s="90">
        <v>135364</v>
      </c>
      <c r="R193" s="90">
        <v>132088</v>
      </c>
      <c r="S193" s="91">
        <v>117699</v>
      </c>
      <c r="T193" s="62">
        <f>CEILING(V193,10)</f>
        <v>141230</v>
      </c>
      <c r="U193" s="63">
        <f>(Q193+R193+S193)/3</f>
        <v>128383.66666666667</v>
      </c>
      <c r="V193" s="63">
        <f>U193*1.1</f>
        <v>141222.03333333335</v>
      </c>
      <c r="W193" s="232">
        <v>145000</v>
      </c>
      <c r="X193" s="64">
        <f>ROUND(W193*11,2)</f>
        <v>1595000</v>
      </c>
      <c r="Y193" s="249">
        <f>CEILING(X193,1000)</f>
        <v>1595000</v>
      </c>
      <c r="Z193" s="63"/>
      <c r="AA193" s="63"/>
      <c r="AB193" s="63"/>
      <c r="AC193" s="63"/>
      <c r="AD193" s="63"/>
      <c r="AE193" s="63">
        <f>Y193</f>
        <v>1595000</v>
      </c>
      <c r="AF193" s="63"/>
      <c r="AG193" s="42" t="s">
        <v>24</v>
      </c>
      <c r="AH193" s="5">
        <v>8760</v>
      </c>
      <c r="AI193" s="63"/>
      <c r="AJ193" s="63"/>
      <c r="AK193" s="63"/>
      <c r="AL193" s="63"/>
      <c r="AM193" s="63"/>
      <c r="AN193" s="65">
        <f>ROUND(Ceny!$B$36*12,2)</f>
        <v>0</v>
      </c>
      <c r="AO193" s="63"/>
      <c r="AP193" s="63"/>
      <c r="AQ193" s="63"/>
      <c r="AR193" s="63"/>
      <c r="AS193" s="63"/>
      <c r="AT193" s="63"/>
      <c r="AU193" s="65">
        <f>ROUND($Y193*Ceny!$B$10/100,2)</f>
        <v>0</v>
      </c>
      <c r="AV193" s="63"/>
      <c r="AW193" s="65">
        <f>ROUND(SUM(AP193:AV193),2)</f>
        <v>0</v>
      </c>
      <c r="AX193" s="61" t="s">
        <v>187</v>
      </c>
      <c r="AY193" s="63"/>
      <c r="AZ193" s="63"/>
      <c r="BA193" s="63"/>
      <c r="BB193" s="63"/>
      <c r="BC193" s="65">
        <f>ROUND((Ceny!$B$44*AE193)/100,2)</f>
        <v>28072</v>
      </c>
      <c r="BD193" s="63"/>
      <c r="BE193" s="63"/>
      <c r="BF193" s="63"/>
      <c r="BG193" s="63"/>
      <c r="BH193" s="63"/>
      <c r="BI193" s="65">
        <f>ROUND((Ceny!$D$44*L193*AH193/100),2)</f>
        <v>35276.17</v>
      </c>
      <c r="BJ193" s="63"/>
      <c r="BK193" s="204">
        <f>ROUND(SUM(AY193:BD193),2)</f>
        <v>28072</v>
      </c>
      <c r="BL193" s="204">
        <f>ROUND(SUM(BE193:BJ193),2)</f>
        <v>35276.17</v>
      </c>
      <c r="BM193" s="67">
        <f>ROUND(SUM(AI193:AO193)+AW193+BK193+BL193,2)</f>
        <v>63348.17</v>
      </c>
    </row>
    <row r="194" spans="1:72" s="96" customFormat="1" ht="21" customHeight="1" x14ac:dyDescent="0.2">
      <c r="A194" s="11">
        <v>202</v>
      </c>
      <c r="B194" s="53">
        <v>113</v>
      </c>
      <c r="C194" s="54"/>
      <c r="D194" s="55">
        <v>2</v>
      </c>
      <c r="E194" s="60" t="s">
        <v>96</v>
      </c>
      <c r="F194" s="56" t="s">
        <v>95</v>
      </c>
      <c r="G194" s="102" t="s">
        <v>338</v>
      </c>
      <c r="H194" s="102"/>
      <c r="I194" s="102"/>
      <c r="J194" s="59" t="s">
        <v>243</v>
      </c>
      <c r="K194" s="59" t="s">
        <v>244</v>
      </c>
      <c r="L194" s="59">
        <v>274</v>
      </c>
      <c r="M194" s="60" t="s">
        <v>93</v>
      </c>
      <c r="N194" s="60" t="s">
        <v>93</v>
      </c>
      <c r="O194" s="56" t="s">
        <v>95</v>
      </c>
      <c r="P194" s="42">
        <v>9491763544</v>
      </c>
      <c r="Q194" s="90">
        <v>31588</v>
      </c>
      <c r="R194" s="90">
        <v>23899</v>
      </c>
      <c r="S194" s="91">
        <v>25159</v>
      </c>
      <c r="T194" s="62">
        <f>CEILING(V194,10)</f>
        <v>29580</v>
      </c>
      <c r="U194" s="63">
        <f>(Q194+R194+S194)/3</f>
        <v>26882</v>
      </c>
      <c r="V194" s="63">
        <f>U194*1.1</f>
        <v>29570.2</v>
      </c>
      <c r="W194" s="232">
        <v>48000</v>
      </c>
      <c r="X194" s="64">
        <f>ROUND(W194*11,2)</f>
        <v>528000</v>
      </c>
      <c r="Y194" s="249">
        <f>FLOOR(X194,1000)</f>
        <v>528000</v>
      </c>
      <c r="Z194" s="63"/>
      <c r="AA194" s="63"/>
      <c r="AB194" s="63"/>
      <c r="AC194" s="63"/>
      <c r="AD194" s="63"/>
      <c r="AE194" s="63">
        <f>Y194</f>
        <v>528000</v>
      </c>
      <c r="AF194" s="63"/>
      <c r="AG194" s="42" t="s">
        <v>24</v>
      </c>
      <c r="AH194" s="5">
        <v>8760</v>
      </c>
      <c r="AI194" s="63"/>
      <c r="AJ194" s="63"/>
      <c r="AK194" s="63"/>
      <c r="AL194" s="63"/>
      <c r="AM194" s="63"/>
      <c r="AN194" s="65">
        <f>ROUND(Ceny!$B$36*12,2)</f>
        <v>0</v>
      </c>
      <c r="AO194" s="63"/>
      <c r="AP194" s="63"/>
      <c r="AQ194" s="63"/>
      <c r="AR194" s="63"/>
      <c r="AS194" s="63"/>
      <c r="AT194" s="63"/>
      <c r="AU194" s="65">
        <f>ROUND($Y194*Ceny!$B$10/100,2)</f>
        <v>0</v>
      </c>
      <c r="AV194" s="63"/>
      <c r="AW194" s="65">
        <f>ROUND(SUM(AP194:AV194),2)</f>
        <v>0</v>
      </c>
      <c r="AX194" s="61" t="s">
        <v>187</v>
      </c>
      <c r="AY194" s="63"/>
      <c r="AZ194" s="63"/>
      <c r="BA194" s="63"/>
      <c r="BB194" s="63"/>
      <c r="BC194" s="65">
        <f>ROUND((Ceny!$B$44*AE194)/100,2)</f>
        <v>9292.7999999999993</v>
      </c>
      <c r="BD194" s="63"/>
      <c r="BE194" s="63"/>
      <c r="BF194" s="63"/>
      <c r="BG194" s="63"/>
      <c r="BH194" s="63"/>
      <c r="BI194" s="65">
        <f>ROUND((Ceny!$D$44*L194*AH194/100),2)</f>
        <v>14689.47</v>
      </c>
      <c r="BJ194" s="63"/>
      <c r="BK194" s="204">
        <f>ROUND(SUM(AY194:BD194),2)</f>
        <v>9292.7999999999993</v>
      </c>
      <c r="BL194" s="204">
        <f>ROUND(SUM(BE194:BJ194),2)</f>
        <v>14689.47</v>
      </c>
      <c r="BM194" s="67">
        <f>ROUND(SUM(AI194:AO194)+AW194+BK194+BL194,2)</f>
        <v>23982.27</v>
      </c>
    </row>
    <row r="195" spans="1:72" s="23" customFormat="1" ht="21" customHeight="1" x14ac:dyDescent="0.2">
      <c r="A195" s="11">
        <v>203</v>
      </c>
      <c r="B195" s="53">
        <v>114</v>
      </c>
      <c r="C195" s="54"/>
      <c r="D195" s="55">
        <v>3</v>
      </c>
      <c r="E195" s="60" t="s">
        <v>97</v>
      </c>
      <c r="F195" s="56" t="s">
        <v>449</v>
      </c>
      <c r="G195" s="102" t="s">
        <v>339</v>
      </c>
      <c r="H195" s="102"/>
      <c r="I195" s="102"/>
      <c r="J195" s="59" t="s">
        <v>243</v>
      </c>
      <c r="K195" s="59" t="s">
        <v>244</v>
      </c>
      <c r="L195" s="59">
        <v>549</v>
      </c>
      <c r="M195" s="60" t="s">
        <v>93</v>
      </c>
      <c r="N195" s="60" t="s">
        <v>93</v>
      </c>
      <c r="O195" s="56" t="s">
        <v>95</v>
      </c>
      <c r="P195" s="42">
        <v>9491763544</v>
      </c>
      <c r="Q195" s="90">
        <v>98969</v>
      </c>
      <c r="R195" s="90">
        <v>97428</v>
      </c>
      <c r="S195" s="91">
        <v>91061</v>
      </c>
      <c r="T195" s="62">
        <f>CEILING(V195,10)</f>
        <v>105410</v>
      </c>
      <c r="U195" s="63">
        <f>(Q195+R195+S195)/3</f>
        <v>95819.333333333328</v>
      </c>
      <c r="V195" s="63">
        <f>U195*1.1</f>
        <v>105401.26666666666</v>
      </c>
      <c r="W195" s="232">
        <v>145000</v>
      </c>
      <c r="X195" s="64">
        <f>ROUND(W195*11,2)</f>
        <v>1595000</v>
      </c>
      <c r="Y195" s="249">
        <f>CEILING(X195,1000)</f>
        <v>1595000</v>
      </c>
      <c r="Z195" s="63"/>
      <c r="AA195" s="63"/>
      <c r="AB195" s="63"/>
      <c r="AC195" s="63"/>
      <c r="AD195" s="63"/>
      <c r="AE195" s="63">
        <f>Y195</f>
        <v>1595000</v>
      </c>
      <c r="AF195" s="63"/>
      <c r="AG195" s="42" t="s">
        <v>24</v>
      </c>
      <c r="AH195" s="5">
        <v>8760</v>
      </c>
      <c r="AI195" s="63"/>
      <c r="AJ195" s="63"/>
      <c r="AK195" s="63"/>
      <c r="AL195" s="63"/>
      <c r="AM195" s="63"/>
      <c r="AN195" s="65">
        <f>ROUND(Ceny!$B$36*12,2)</f>
        <v>0</v>
      </c>
      <c r="AO195" s="63"/>
      <c r="AP195" s="63"/>
      <c r="AQ195" s="63"/>
      <c r="AR195" s="63"/>
      <c r="AS195" s="63"/>
      <c r="AT195" s="63"/>
      <c r="AU195" s="65">
        <f>ROUND($Y195*Ceny!$B$10/100,2)</f>
        <v>0</v>
      </c>
      <c r="AV195" s="63"/>
      <c r="AW195" s="65">
        <f>ROUND(SUM(AP195:AV195),2)</f>
        <v>0</v>
      </c>
      <c r="AX195" s="61" t="s">
        <v>187</v>
      </c>
      <c r="AY195" s="63"/>
      <c r="AZ195" s="63"/>
      <c r="BA195" s="63"/>
      <c r="BB195" s="63"/>
      <c r="BC195" s="65">
        <f>ROUND((Ceny!$B$44*AE195)/100,2)</f>
        <v>28072</v>
      </c>
      <c r="BD195" s="63"/>
      <c r="BE195" s="63"/>
      <c r="BF195" s="63"/>
      <c r="BG195" s="63"/>
      <c r="BH195" s="63"/>
      <c r="BI195" s="65">
        <f>ROUND((Ceny!$D$44*L195*AH195/100),2)</f>
        <v>29432.55</v>
      </c>
      <c r="BJ195" s="63"/>
      <c r="BK195" s="204">
        <f>ROUND(SUM(AY195:BD195),2)</f>
        <v>28072</v>
      </c>
      <c r="BL195" s="204">
        <f>ROUND(SUM(BE195:BJ195),2)</f>
        <v>29432.55</v>
      </c>
      <c r="BM195" s="67">
        <f>ROUND(SUM(AI195:AO195)+AW195+BK195+BL195,2)</f>
        <v>57504.55</v>
      </c>
    </row>
    <row r="196" spans="1:72" ht="21" customHeight="1" x14ac:dyDescent="0.2">
      <c r="A196" s="11">
        <v>204</v>
      </c>
      <c r="B196" s="53">
        <v>115</v>
      </c>
      <c r="C196" s="54"/>
      <c r="D196" s="55">
        <v>4</v>
      </c>
      <c r="E196" s="60" t="s">
        <v>98</v>
      </c>
      <c r="F196" s="56" t="s">
        <v>450</v>
      </c>
      <c r="G196" s="102" t="s">
        <v>340</v>
      </c>
      <c r="H196" s="102"/>
      <c r="I196" s="102"/>
      <c r="J196" s="59" t="s">
        <v>243</v>
      </c>
      <c r="K196" s="59" t="s">
        <v>244</v>
      </c>
      <c r="L196" s="59">
        <v>329</v>
      </c>
      <c r="M196" s="60" t="s">
        <v>93</v>
      </c>
      <c r="N196" s="60" t="s">
        <v>93</v>
      </c>
      <c r="O196" s="56" t="s">
        <v>95</v>
      </c>
      <c r="P196" s="42">
        <v>9491763544</v>
      </c>
      <c r="Q196" s="90">
        <v>61148</v>
      </c>
      <c r="R196" s="90">
        <v>59962</v>
      </c>
      <c r="S196" s="91">
        <v>56799</v>
      </c>
      <c r="T196" s="62">
        <f>CEILING(V196,10)</f>
        <v>65240</v>
      </c>
      <c r="U196" s="63">
        <f>(Q196+R196+S196)/3</f>
        <v>59303</v>
      </c>
      <c r="V196" s="63">
        <f>U196*1.1</f>
        <v>65233.3</v>
      </c>
      <c r="W196" s="232">
        <v>64000</v>
      </c>
      <c r="X196" s="64">
        <f>ROUND(W196*11,2)</f>
        <v>704000</v>
      </c>
      <c r="Y196" s="249">
        <f>CEILING(X196,1000)</f>
        <v>704000</v>
      </c>
      <c r="Z196" s="63"/>
      <c r="AA196" s="63"/>
      <c r="AB196" s="63"/>
      <c r="AC196" s="63"/>
      <c r="AD196" s="63"/>
      <c r="AE196" s="63">
        <f>Y196</f>
        <v>704000</v>
      </c>
      <c r="AF196" s="63"/>
      <c r="AG196" s="42" t="s">
        <v>24</v>
      </c>
      <c r="AH196" s="5">
        <v>8760</v>
      </c>
      <c r="AI196" s="63"/>
      <c r="AJ196" s="63"/>
      <c r="AK196" s="63"/>
      <c r="AL196" s="63"/>
      <c r="AM196" s="63"/>
      <c r="AN196" s="65">
        <f>ROUND(Ceny!$B$36*12,2)</f>
        <v>0</v>
      </c>
      <c r="AO196" s="63"/>
      <c r="AP196" s="63"/>
      <c r="AQ196" s="63"/>
      <c r="AR196" s="63"/>
      <c r="AS196" s="63"/>
      <c r="AT196" s="63"/>
      <c r="AU196" s="65">
        <f>ROUND($Y196*Ceny!$B$10/100,2)</f>
        <v>0</v>
      </c>
      <c r="AV196" s="63"/>
      <c r="AW196" s="65">
        <f>ROUND(SUM(AP196:AV196),2)</f>
        <v>0</v>
      </c>
      <c r="AX196" s="61" t="s">
        <v>187</v>
      </c>
      <c r="AY196" s="63"/>
      <c r="AZ196" s="63"/>
      <c r="BA196" s="63"/>
      <c r="BB196" s="63"/>
      <c r="BC196" s="65">
        <f>ROUND((Ceny!$B$44*AE196)/100,2)</f>
        <v>12390.4</v>
      </c>
      <c r="BD196" s="63"/>
      <c r="BE196" s="63"/>
      <c r="BF196" s="63"/>
      <c r="BG196" s="63"/>
      <c r="BH196" s="63"/>
      <c r="BI196" s="65">
        <f>ROUND((Ceny!$D$44*L196*AH196/100),2)</f>
        <v>17638.080000000002</v>
      </c>
      <c r="BJ196" s="63"/>
      <c r="BK196" s="204">
        <f>ROUND(SUM(AY196:BD196),2)</f>
        <v>12390.4</v>
      </c>
      <c r="BL196" s="204">
        <f>ROUND(SUM(BE196:BJ196),2)</f>
        <v>17638.080000000002</v>
      </c>
      <c r="BM196" s="67">
        <f>ROUND(SUM(AI196:AO196)+AW196+BK196+BL196,2)</f>
        <v>30028.48</v>
      </c>
    </row>
    <row r="197" spans="1:72" s="96" customFormat="1" ht="21" customHeight="1" x14ac:dyDescent="0.2">
      <c r="A197" s="11">
        <v>98</v>
      </c>
      <c r="B197" s="78"/>
      <c r="C197" s="79">
        <v>5</v>
      </c>
      <c r="D197" s="80"/>
      <c r="E197" s="81" t="s">
        <v>146</v>
      </c>
      <c r="F197" s="81"/>
      <c r="G197" s="82"/>
      <c r="H197" s="83" t="s">
        <v>541</v>
      </c>
      <c r="I197" s="83" t="s">
        <v>402</v>
      </c>
      <c r="J197" s="84"/>
      <c r="K197" s="84"/>
      <c r="L197" s="85"/>
      <c r="M197" s="86"/>
      <c r="N197" s="86"/>
      <c r="O197" s="86"/>
      <c r="P197" s="86"/>
      <c r="Q197" s="87">
        <f t="shared" ref="Q197:AF197" si="336">SUM(Q198:Q198)</f>
        <v>17963</v>
      </c>
      <c r="R197" s="87">
        <f t="shared" si="336"/>
        <v>17468</v>
      </c>
      <c r="S197" s="87">
        <f t="shared" si="336"/>
        <v>14871</v>
      </c>
      <c r="T197" s="87">
        <f t="shared" si="336"/>
        <v>18450</v>
      </c>
      <c r="U197" s="87">
        <f t="shared" si="336"/>
        <v>16767.333333333332</v>
      </c>
      <c r="V197" s="87">
        <f t="shared" si="336"/>
        <v>18444.066666666666</v>
      </c>
      <c r="W197" s="87">
        <f t="shared" si="336"/>
        <v>21000</v>
      </c>
      <c r="X197" s="88">
        <f t="shared" si="336"/>
        <v>231000</v>
      </c>
      <c r="Y197" s="87">
        <f t="shared" si="336"/>
        <v>231000</v>
      </c>
      <c r="Z197" s="87">
        <f t="shared" si="336"/>
        <v>0</v>
      </c>
      <c r="AA197" s="87">
        <f t="shared" si="336"/>
        <v>0</v>
      </c>
      <c r="AB197" s="87">
        <f t="shared" si="336"/>
        <v>0</v>
      </c>
      <c r="AC197" s="87">
        <f t="shared" si="336"/>
        <v>0</v>
      </c>
      <c r="AD197" s="87">
        <f t="shared" si="336"/>
        <v>0</v>
      </c>
      <c r="AE197" s="87">
        <f t="shared" si="336"/>
        <v>231000</v>
      </c>
      <c r="AF197" s="87">
        <f t="shared" si="336"/>
        <v>0</v>
      </c>
      <c r="AG197" s="89"/>
      <c r="AH197" s="89"/>
      <c r="AI197" s="89">
        <f t="shared" ref="AI197:AW197" si="337">SUM(AI198:AI198)</f>
        <v>0</v>
      </c>
      <c r="AJ197" s="89">
        <f t="shared" si="337"/>
        <v>0</v>
      </c>
      <c r="AK197" s="89">
        <f t="shared" si="337"/>
        <v>0</v>
      </c>
      <c r="AL197" s="89">
        <f t="shared" si="337"/>
        <v>0</v>
      </c>
      <c r="AM197" s="89">
        <f t="shared" si="337"/>
        <v>0</v>
      </c>
      <c r="AN197" s="89">
        <f t="shared" si="337"/>
        <v>0</v>
      </c>
      <c r="AO197" s="89">
        <f t="shared" si="337"/>
        <v>0</v>
      </c>
      <c r="AP197" s="89">
        <f t="shared" si="337"/>
        <v>0</v>
      </c>
      <c r="AQ197" s="89">
        <f t="shared" si="337"/>
        <v>0</v>
      </c>
      <c r="AR197" s="89">
        <f t="shared" si="337"/>
        <v>0</v>
      </c>
      <c r="AS197" s="89">
        <f t="shared" si="337"/>
        <v>0</v>
      </c>
      <c r="AT197" s="89">
        <f t="shared" si="337"/>
        <v>0</v>
      </c>
      <c r="AU197" s="89">
        <f t="shared" si="337"/>
        <v>0</v>
      </c>
      <c r="AV197" s="89">
        <f t="shared" si="337"/>
        <v>0</v>
      </c>
      <c r="AW197" s="89">
        <f t="shared" si="337"/>
        <v>0</v>
      </c>
      <c r="AX197" s="89"/>
      <c r="AY197" s="89">
        <f t="shared" ref="AY197:BM197" si="338">SUM(AY198:AY198)</f>
        <v>0</v>
      </c>
      <c r="AZ197" s="89">
        <f t="shared" si="338"/>
        <v>0</v>
      </c>
      <c r="BA197" s="89">
        <f t="shared" si="338"/>
        <v>0</v>
      </c>
      <c r="BB197" s="89">
        <f t="shared" si="338"/>
        <v>0</v>
      </c>
      <c r="BC197" s="89">
        <f t="shared" si="338"/>
        <v>4065.6</v>
      </c>
      <c r="BD197" s="89">
        <f t="shared" si="338"/>
        <v>0</v>
      </c>
      <c r="BE197" s="89">
        <f t="shared" si="338"/>
        <v>0</v>
      </c>
      <c r="BF197" s="89">
        <f t="shared" si="338"/>
        <v>0</v>
      </c>
      <c r="BG197" s="89">
        <f t="shared" si="338"/>
        <v>0</v>
      </c>
      <c r="BH197" s="89">
        <f t="shared" si="338"/>
        <v>0</v>
      </c>
      <c r="BI197" s="89">
        <f t="shared" si="338"/>
        <v>8845.85</v>
      </c>
      <c r="BJ197" s="89">
        <f t="shared" si="338"/>
        <v>0</v>
      </c>
      <c r="BK197" s="89">
        <f t="shared" si="338"/>
        <v>4065.6</v>
      </c>
      <c r="BL197" s="89">
        <f t="shared" si="338"/>
        <v>8845.85</v>
      </c>
      <c r="BM197" s="89">
        <f t="shared" si="338"/>
        <v>12911.45</v>
      </c>
    </row>
    <row r="198" spans="1:72" s="96" customFormat="1" ht="21" customHeight="1" x14ac:dyDescent="0.2">
      <c r="A198" s="11">
        <v>99</v>
      </c>
      <c r="B198" s="53">
        <v>56</v>
      </c>
      <c r="C198" s="54"/>
      <c r="D198" s="55">
        <v>1</v>
      </c>
      <c r="E198" s="60" t="s">
        <v>147</v>
      </c>
      <c r="F198" s="56" t="s">
        <v>148</v>
      </c>
      <c r="G198" s="102" t="s">
        <v>313</v>
      </c>
      <c r="H198" s="102"/>
      <c r="I198" s="102"/>
      <c r="J198" s="59" t="s">
        <v>243</v>
      </c>
      <c r="K198" s="59" t="s">
        <v>244</v>
      </c>
      <c r="L198" s="59">
        <v>165</v>
      </c>
      <c r="M198" s="60" t="s">
        <v>219</v>
      </c>
      <c r="N198" s="60" t="s">
        <v>146</v>
      </c>
      <c r="O198" s="56" t="s">
        <v>406</v>
      </c>
      <c r="P198" s="42">
        <v>5732322208</v>
      </c>
      <c r="Q198" s="90">
        <v>17963</v>
      </c>
      <c r="R198" s="90">
        <v>17468</v>
      </c>
      <c r="S198" s="91">
        <v>14871</v>
      </c>
      <c r="T198" s="62">
        <f>CEILING(V198,10)</f>
        <v>18450</v>
      </c>
      <c r="U198" s="63">
        <f>(Q198+R198+S198)/3</f>
        <v>16767.333333333332</v>
      </c>
      <c r="V198" s="63">
        <f>U198*1.1</f>
        <v>18444.066666666666</v>
      </c>
      <c r="W198" s="205">
        <v>21000</v>
      </c>
      <c r="X198" s="64">
        <f>ROUND(W198*11,2)</f>
        <v>231000</v>
      </c>
      <c r="Y198" s="249">
        <f>CEILING(X198,1000)</f>
        <v>231000</v>
      </c>
      <c r="Z198" s="63"/>
      <c r="AA198" s="63"/>
      <c r="AB198" s="63"/>
      <c r="AC198" s="63"/>
      <c r="AD198" s="63"/>
      <c r="AE198" s="63">
        <f>Y198</f>
        <v>231000</v>
      </c>
      <c r="AF198" s="63"/>
      <c r="AG198" s="42" t="s">
        <v>24</v>
      </c>
      <c r="AH198" s="5">
        <v>8760</v>
      </c>
      <c r="AI198" s="63"/>
      <c r="AJ198" s="63"/>
      <c r="AK198" s="63"/>
      <c r="AL198" s="63"/>
      <c r="AM198" s="63"/>
      <c r="AN198" s="65">
        <f>ROUND(Ceny!$B$36*12,2)</f>
        <v>0</v>
      </c>
      <c r="AO198" s="63"/>
      <c r="AP198" s="63"/>
      <c r="AQ198" s="63"/>
      <c r="AR198" s="63"/>
      <c r="AS198" s="63"/>
      <c r="AT198" s="63"/>
      <c r="AU198" s="65">
        <f>ROUND($Y198*Ceny!$B$10/100,2)</f>
        <v>0</v>
      </c>
      <c r="AV198" s="63"/>
      <c r="AW198" s="65">
        <f>ROUND(SUM(AP198:AV198),2)</f>
        <v>0</v>
      </c>
      <c r="AX198" s="61" t="s">
        <v>187</v>
      </c>
      <c r="AY198" s="63"/>
      <c r="AZ198" s="63"/>
      <c r="BA198" s="63"/>
      <c r="BB198" s="63"/>
      <c r="BC198" s="65">
        <f>ROUND((Ceny!$B$44*AE198)/100,2)</f>
        <v>4065.6</v>
      </c>
      <c r="BD198" s="63"/>
      <c r="BE198" s="63"/>
      <c r="BF198" s="63"/>
      <c r="BG198" s="63"/>
      <c r="BH198" s="63"/>
      <c r="BI198" s="65">
        <f>ROUND((Ceny!$D$44*L198*AH198/100),2)</f>
        <v>8845.85</v>
      </c>
      <c r="BJ198" s="63"/>
      <c r="BK198" s="204">
        <f>ROUND(SUM(AY198:BD198),2)</f>
        <v>4065.6</v>
      </c>
      <c r="BL198" s="204">
        <f>ROUND(SUM(BE198:BJ198),2)</f>
        <v>8845.85</v>
      </c>
      <c r="BM198" s="67">
        <f>ROUND(SUM(AI198:AO198)+AW198+BK198+BL198,2)</f>
        <v>12911.45</v>
      </c>
    </row>
    <row r="199" spans="1:72" s="96" customFormat="1" ht="21" customHeight="1" x14ac:dyDescent="0.2">
      <c r="A199" s="11">
        <v>205</v>
      </c>
      <c r="B199" s="78"/>
      <c r="C199" s="79">
        <v>6</v>
      </c>
      <c r="D199" s="80"/>
      <c r="E199" s="81" t="s">
        <v>151</v>
      </c>
      <c r="F199" s="81"/>
      <c r="G199" s="82"/>
      <c r="H199" s="83" t="s">
        <v>542</v>
      </c>
      <c r="I199" s="83" t="s">
        <v>402</v>
      </c>
      <c r="J199" s="84"/>
      <c r="K199" s="84"/>
      <c r="L199" s="85"/>
      <c r="M199" s="86"/>
      <c r="N199" s="86"/>
      <c r="O199" s="86"/>
      <c r="P199" s="86"/>
      <c r="Q199" s="87">
        <f t="shared" ref="Q199:AF199" si="339">SUM(Q200:Q204)</f>
        <v>0</v>
      </c>
      <c r="R199" s="87">
        <f t="shared" si="339"/>
        <v>0</v>
      </c>
      <c r="S199" s="87">
        <f t="shared" si="339"/>
        <v>0</v>
      </c>
      <c r="T199" s="87">
        <f t="shared" si="339"/>
        <v>0</v>
      </c>
      <c r="U199" s="87">
        <f t="shared" si="339"/>
        <v>0</v>
      </c>
      <c r="V199" s="87">
        <f t="shared" si="339"/>
        <v>0</v>
      </c>
      <c r="W199" s="87">
        <f t="shared" si="339"/>
        <v>116000</v>
      </c>
      <c r="X199" s="88">
        <f t="shared" si="339"/>
        <v>1276000</v>
      </c>
      <c r="Y199" s="87">
        <f t="shared" si="339"/>
        <v>1276000</v>
      </c>
      <c r="Z199" s="87">
        <f t="shared" si="339"/>
        <v>0</v>
      </c>
      <c r="AA199" s="87">
        <f t="shared" si="339"/>
        <v>0</v>
      </c>
      <c r="AB199" s="87">
        <f t="shared" si="339"/>
        <v>0</v>
      </c>
      <c r="AC199" s="87">
        <f t="shared" si="339"/>
        <v>209000</v>
      </c>
      <c r="AD199" s="87">
        <f t="shared" si="339"/>
        <v>1067000</v>
      </c>
      <c r="AE199" s="87">
        <f t="shared" si="339"/>
        <v>0</v>
      </c>
      <c r="AF199" s="87">
        <f t="shared" si="339"/>
        <v>0</v>
      </c>
      <c r="AG199" s="89"/>
      <c r="AH199" s="89"/>
      <c r="AI199" s="89">
        <f t="shared" ref="AI199:AW199" si="340">SUM(AI200:AI204)</f>
        <v>0</v>
      </c>
      <c r="AJ199" s="89">
        <f t="shared" si="340"/>
        <v>0</v>
      </c>
      <c r="AK199" s="89">
        <f t="shared" si="340"/>
        <v>0</v>
      </c>
      <c r="AL199" s="89">
        <f t="shared" si="340"/>
        <v>0</v>
      </c>
      <c r="AM199" s="89">
        <f t="shared" si="340"/>
        <v>0</v>
      </c>
      <c r="AN199" s="89">
        <f t="shared" si="340"/>
        <v>0</v>
      </c>
      <c r="AO199" s="89">
        <f t="shared" si="340"/>
        <v>0</v>
      </c>
      <c r="AP199" s="89">
        <f t="shared" si="340"/>
        <v>0</v>
      </c>
      <c r="AQ199" s="89">
        <f t="shared" si="340"/>
        <v>0</v>
      </c>
      <c r="AR199" s="89">
        <f t="shared" si="340"/>
        <v>0</v>
      </c>
      <c r="AS199" s="89">
        <f t="shared" si="340"/>
        <v>0</v>
      </c>
      <c r="AT199" s="89">
        <f t="shared" si="340"/>
        <v>0</v>
      </c>
      <c r="AU199" s="89">
        <f t="shared" si="340"/>
        <v>0</v>
      </c>
      <c r="AV199" s="89">
        <f t="shared" si="340"/>
        <v>0</v>
      </c>
      <c r="AW199" s="89">
        <f t="shared" si="340"/>
        <v>0</v>
      </c>
      <c r="AX199" s="89"/>
      <c r="AY199" s="89">
        <f t="shared" ref="AY199:BM199" si="341">SUM(AY200:AY204)</f>
        <v>0</v>
      </c>
      <c r="AZ199" s="89">
        <f t="shared" si="341"/>
        <v>0</v>
      </c>
      <c r="BA199" s="89">
        <f t="shared" si="341"/>
        <v>8276.4</v>
      </c>
      <c r="BB199" s="89">
        <f t="shared" si="341"/>
        <v>36704.800000000003</v>
      </c>
      <c r="BC199" s="89">
        <f t="shared" si="341"/>
        <v>0</v>
      </c>
      <c r="BD199" s="89">
        <f t="shared" si="341"/>
        <v>0</v>
      </c>
      <c r="BE199" s="89">
        <f t="shared" si="341"/>
        <v>0</v>
      </c>
      <c r="BF199" s="89">
        <f t="shared" si="341"/>
        <v>0</v>
      </c>
      <c r="BG199" s="89">
        <f t="shared" si="341"/>
        <v>562.08000000000004</v>
      </c>
      <c r="BH199" s="89">
        <f t="shared" si="341"/>
        <v>5947.2000000000007</v>
      </c>
      <c r="BI199" s="89">
        <f t="shared" si="341"/>
        <v>0</v>
      </c>
      <c r="BJ199" s="89">
        <f t="shared" si="341"/>
        <v>0</v>
      </c>
      <c r="BK199" s="89">
        <f t="shared" si="341"/>
        <v>44981.200000000004</v>
      </c>
      <c r="BL199" s="89">
        <f t="shared" si="341"/>
        <v>6509.2800000000007</v>
      </c>
      <c r="BM199" s="89">
        <f t="shared" si="341"/>
        <v>51490.48</v>
      </c>
    </row>
    <row r="200" spans="1:72" s="96" customFormat="1" ht="21" customHeight="1" x14ac:dyDescent="0.2">
      <c r="A200" s="11">
        <v>207</v>
      </c>
      <c r="B200" s="53">
        <v>117</v>
      </c>
      <c r="C200" s="54"/>
      <c r="D200" s="55">
        <v>1</v>
      </c>
      <c r="E200" s="113" t="s">
        <v>153</v>
      </c>
      <c r="F200" s="115" t="s">
        <v>222</v>
      </c>
      <c r="G200" s="114" t="s">
        <v>370</v>
      </c>
      <c r="H200" s="114"/>
      <c r="I200" s="114"/>
      <c r="J200" s="99" t="s">
        <v>33</v>
      </c>
      <c r="K200" s="99" t="s">
        <v>242</v>
      </c>
      <c r="L200" s="99"/>
      <c r="M200" s="56" t="s">
        <v>151</v>
      </c>
      <c r="N200" s="56" t="s">
        <v>151</v>
      </c>
      <c r="O200" s="115" t="s">
        <v>152</v>
      </c>
      <c r="P200" s="42">
        <v>5732301100</v>
      </c>
      <c r="Q200" s="90"/>
      <c r="R200" s="90"/>
      <c r="S200" s="91"/>
      <c r="T200" s="62">
        <f t="shared" ref="T200:T204" si="342">CEILING(V200,10)</f>
        <v>0</v>
      </c>
      <c r="U200" s="63">
        <f t="shared" ref="U200:U204" si="343">(Q200+R200+S200)/3</f>
        <v>0</v>
      </c>
      <c r="V200" s="63">
        <f t="shared" ref="V200:V204" si="344">U200*1.1</f>
        <v>0</v>
      </c>
      <c r="W200" s="205">
        <v>33000</v>
      </c>
      <c r="X200" s="64">
        <f t="shared" ref="X200:X204" si="345">ROUND(W200*11,2)</f>
        <v>363000</v>
      </c>
      <c r="Y200" s="249">
        <f t="shared" ref="Y200:Y204" si="346">CEILING(X200,1000)</f>
        <v>363000</v>
      </c>
      <c r="Z200" s="63"/>
      <c r="AA200" s="63"/>
      <c r="AB200" s="63"/>
      <c r="AC200" s="63"/>
      <c r="AD200" s="63">
        <f>Y200</f>
        <v>363000</v>
      </c>
      <c r="AE200" s="63"/>
      <c r="AF200" s="63"/>
      <c r="AG200" s="42" t="s">
        <v>24</v>
      </c>
      <c r="AH200" s="5" t="s">
        <v>186</v>
      </c>
      <c r="AI200" s="63"/>
      <c r="AJ200" s="63"/>
      <c r="AK200" s="63"/>
      <c r="AL200" s="63"/>
      <c r="AM200" s="65">
        <f>ROUND(Ceny!$B$35*12,2)</f>
        <v>0</v>
      </c>
      <c r="AN200" s="63"/>
      <c r="AO200" s="63"/>
      <c r="AP200" s="63"/>
      <c r="AQ200" s="63"/>
      <c r="AR200" s="63"/>
      <c r="AS200" s="63"/>
      <c r="AT200" s="65">
        <f>ROUND($Y200*Ceny!$B$9/100,2)</f>
        <v>0</v>
      </c>
      <c r="AU200" s="63"/>
      <c r="AV200" s="63"/>
      <c r="AW200" s="65">
        <f t="shared" ref="AW200:AW204" si="347">ROUND(SUM(AP200:AV200),2)</f>
        <v>0</v>
      </c>
      <c r="AX200" s="61" t="s">
        <v>187</v>
      </c>
      <c r="AY200" s="63"/>
      <c r="AZ200" s="63"/>
      <c r="BA200" s="63"/>
      <c r="BB200" s="65">
        <f>ROUND(Ceny!$B$43*AD200/100,2)</f>
        <v>12487.2</v>
      </c>
      <c r="BC200" s="63"/>
      <c r="BD200" s="63"/>
      <c r="BE200" s="63"/>
      <c r="BF200" s="63"/>
      <c r="BG200" s="63"/>
      <c r="BH200" s="65">
        <f>ROUND(Ceny!$C$43*12,2)</f>
        <v>1982.4</v>
      </c>
      <c r="BI200" s="63"/>
      <c r="BJ200" s="63"/>
      <c r="BK200" s="204">
        <f t="shared" ref="BK200:BK204" si="348">ROUND(SUM(AY200:BD200),2)</f>
        <v>12487.2</v>
      </c>
      <c r="BL200" s="204">
        <f t="shared" ref="BL200:BL204" si="349">ROUND(SUM(BE200:BJ200),2)</f>
        <v>1982.4</v>
      </c>
      <c r="BM200" s="67">
        <f t="shared" ref="BM200:BM204" si="350">ROUND(SUM(AI200:AO200)+AW200+BK200+BL200,2)</f>
        <v>14469.6</v>
      </c>
    </row>
    <row r="201" spans="1:72" s="96" customFormat="1" ht="21" customHeight="1" x14ac:dyDescent="0.2">
      <c r="A201" s="11">
        <v>208</v>
      </c>
      <c r="B201" s="53">
        <v>118</v>
      </c>
      <c r="C201" s="54"/>
      <c r="D201" s="55">
        <v>2</v>
      </c>
      <c r="E201" s="113" t="s">
        <v>153</v>
      </c>
      <c r="F201" s="115" t="s">
        <v>154</v>
      </c>
      <c r="G201" s="114" t="s">
        <v>371</v>
      </c>
      <c r="H201" s="114"/>
      <c r="I201" s="114"/>
      <c r="J201" s="99" t="s">
        <v>22</v>
      </c>
      <c r="K201" s="99" t="s">
        <v>241</v>
      </c>
      <c r="L201" s="99"/>
      <c r="M201" s="56" t="s">
        <v>151</v>
      </c>
      <c r="N201" s="56" t="s">
        <v>151</v>
      </c>
      <c r="O201" s="115" t="s">
        <v>152</v>
      </c>
      <c r="P201" s="42">
        <v>5732301100</v>
      </c>
      <c r="Q201" s="90"/>
      <c r="R201" s="90"/>
      <c r="S201" s="100"/>
      <c r="T201" s="62">
        <f t="shared" si="342"/>
        <v>0</v>
      </c>
      <c r="U201" s="63">
        <f t="shared" si="343"/>
        <v>0</v>
      </c>
      <c r="V201" s="63">
        <f t="shared" si="344"/>
        <v>0</v>
      </c>
      <c r="W201" s="205">
        <v>9000</v>
      </c>
      <c r="X201" s="64">
        <f t="shared" si="345"/>
        <v>99000</v>
      </c>
      <c r="Y201" s="249">
        <f t="shared" si="346"/>
        <v>99000</v>
      </c>
      <c r="Z201" s="63"/>
      <c r="AA201" s="63"/>
      <c r="AB201" s="63"/>
      <c r="AC201" s="63">
        <f>$Y201</f>
        <v>99000</v>
      </c>
      <c r="AD201" s="63"/>
      <c r="AE201" s="63"/>
      <c r="AF201" s="63"/>
      <c r="AG201" s="42" t="s">
        <v>24</v>
      </c>
      <c r="AH201" s="5" t="s">
        <v>186</v>
      </c>
      <c r="AI201" s="63"/>
      <c r="AJ201" s="63"/>
      <c r="AK201" s="63"/>
      <c r="AL201" s="65">
        <f>ROUND(Ceny!$B$34*12,2)</f>
        <v>0</v>
      </c>
      <c r="AM201" s="63"/>
      <c r="AN201" s="63"/>
      <c r="AO201" s="63"/>
      <c r="AP201" s="63"/>
      <c r="AQ201" s="63"/>
      <c r="AR201" s="63"/>
      <c r="AS201" s="65">
        <f>ROUND($Y201*Ceny!$B$8/100,2)</f>
        <v>0</v>
      </c>
      <c r="AT201" s="63"/>
      <c r="AU201" s="63"/>
      <c r="AV201" s="63"/>
      <c r="AW201" s="65">
        <f t="shared" si="347"/>
        <v>0</v>
      </c>
      <c r="AX201" s="61" t="s">
        <v>187</v>
      </c>
      <c r="AY201" s="63"/>
      <c r="AZ201" s="63"/>
      <c r="BA201" s="66">
        <f>ROUND(Ceny!$B$42*AC201/100,2)</f>
        <v>3920.4</v>
      </c>
      <c r="BB201" s="63"/>
      <c r="BC201" s="63"/>
      <c r="BD201" s="63"/>
      <c r="BE201" s="63"/>
      <c r="BF201" s="63"/>
      <c r="BG201" s="66">
        <f>ROUND(Ceny!$C$42*12,2)</f>
        <v>281.04000000000002</v>
      </c>
      <c r="BH201" s="63"/>
      <c r="BI201" s="63"/>
      <c r="BJ201" s="63"/>
      <c r="BK201" s="204">
        <f t="shared" si="348"/>
        <v>3920.4</v>
      </c>
      <c r="BL201" s="204">
        <f t="shared" si="349"/>
        <v>281.04000000000002</v>
      </c>
      <c r="BM201" s="67">
        <f t="shared" si="350"/>
        <v>4201.4399999999996</v>
      </c>
      <c r="BN201" s="33"/>
      <c r="BO201" s="33"/>
      <c r="BP201" s="33"/>
      <c r="BQ201" s="33"/>
      <c r="BR201" s="33"/>
      <c r="BS201" s="33"/>
      <c r="BT201" s="33"/>
    </row>
    <row r="202" spans="1:72" s="96" customFormat="1" ht="21" customHeight="1" x14ac:dyDescent="0.2">
      <c r="A202" s="11">
        <v>209</v>
      </c>
      <c r="B202" s="53">
        <v>119</v>
      </c>
      <c r="C202" s="54"/>
      <c r="D202" s="55">
        <v>3</v>
      </c>
      <c r="E202" s="113" t="s">
        <v>153</v>
      </c>
      <c r="F202" s="113" t="s">
        <v>451</v>
      </c>
      <c r="G202" s="114" t="s">
        <v>372</v>
      </c>
      <c r="H202" s="114"/>
      <c r="I202" s="114"/>
      <c r="J202" s="99" t="s">
        <v>33</v>
      </c>
      <c r="K202" s="99" t="s">
        <v>242</v>
      </c>
      <c r="L202" s="99"/>
      <c r="M202" s="56" t="s">
        <v>151</v>
      </c>
      <c r="N202" s="56" t="s">
        <v>151</v>
      </c>
      <c r="O202" s="115" t="s">
        <v>152</v>
      </c>
      <c r="P202" s="42">
        <v>5732301100</v>
      </c>
      <c r="Q202" s="90"/>
      <c r="R202" s="90"/>
      <c r="S202" s="91"/>
      <c r="T202" s="62">
        <f t="shared" si="342"/>
        <v>0</v>
      </c>
      <c r="U202" s="63">
        <f t="shared" si="343"/>
        <v>0</v>
      </c>
      <c r="V202" s="63">
        <f t="shared" si="344"/>
        <v>0</v>
      </c>
      <c r="W202" s="205">
        <v>24000</v>
      </c>
      <c r="X202" s="64">
        <f t="shared" si="345"/>
        <v>264000</v>
      </c>
      <c r="Y202" s="249">
        <f t="shared" si="346"/>
        <v>264000</v>
      </c>
      <c r="Z202" s="63"/>
      <c r="AA202" s="63"/>
      <c r="AB202" s="63"/>
      <c r="AC202" s="63"/>
      <c r="AD202" s="63">
        <f>Y202</f>
        <v>264000</v>
      </c>
      <c r="AE202" s="63"/>
      <c r="AF202" s="63"/>
      <c r="AG202" s="42" t="s">
        <v>24</v>
      </c>
      <c r="AH202" s="5" t="s">
        <v>186</v>
      </c>
      <c r="AI202" s="63"/>
      <c r="AJ202" s="63"/>
      <c r="AK202" s="63"/>
      <c r="AL202" s="63"/>
      <c r="AM202" s="65">
        <f>ROUND(Ceny!$B$35*12,2)</f>
        <v>0</v>
      </c>
      <c r="AN202" s="63"/>
      <c r="AO202" s="63"/>
      <c r="AP202" s="63"/>
      <c r="AQ202" s="63"/>
      <c r="AR202" s="63"/>
      <c r="AS202" s="63"/>
      <c r="AT202" s="65">
        <f>ROUND($Y202*Ceny!$B$9/100,2)</f>
        <v>0</v>
      </c>
      <c r="AU202" s="63"/>
      <c r="AV202" s="63"/>
      <c r="AW202" s="65">
        <f t="shared" si="347"/>
        <v>0</v>
      </c>
      <c r="AX202" s="61" t="s">
        <v>187</v>
      </c>
      <c r="AY202" s="63"/>
      <c r="AZ202" s="63"/>
      <c r="BA202" s="63"/>
      <c r="BB202" s="65">
        <f>ROUND(Ceny!$B$43*AD202/100,2)</f>
        <v>9081.6</v>
      </c>
      <c r="BC202" s="63"/>
      <c r="BD202" s="63"/>
      <c r="BE202" s="63"/>
      <c r="BF202" s="63"/>
      <c r="BG202" s="63"/>
      <c r="BH202" s="65">
        <f>ROUND(Ceny!$C$43*12,2)</f>
        <v>1982.4</v>
      </c>
      <c r="BI202" s="63"/>
      <c r="BJ202" s="63"/>
      <c r="BK202" s="204">
        <f t="shared" si="348"/>
        <v>9081.6</v>
      </c>
      <c r="BL202" s="204">
        <f t="shared" si="349"/>
        <v>1982.4</v>
      </c>
      <c r="BM202" s="67">
        <f t="shared" si="350"/>
        <v>11064</v>
      </c>
    </row>
    <row r="203" spans="1:72" s="23" customFormat="1" ht="21.75" customHeight="1" x14ac:dyDescent="0.2">
      <c r="A203" s="11">
        <v>210</v>
      </c>
      <c r="B203" s="53">
        <v>120</v>
      </c>
      <c r="C203" s="54"/>
      <c r="D203" s="55">
        <v>4</v>
      </c>
      <c r="E203" s="115" t="s">
        <v>155</v>
      </c>
      <c r="F203" s="116" t="s">
        <v>452</v>
      </c>
      <c r="G203" s="114" t="s">
        <v>373</v>
      </c>
      <c r="H203" s="114"/>
      <c r="I203" s="114"/>
      <c r="J203" s="99" t="s">
        <v>22</v>
      </c>
      <c r="K203" s="99" t="s">
        <v>241</v>
      </c>
      <c r="L203" s="99"/>
      <c r="M203" s="56" t="s">
        <v>151</v>
      </c>
      <c r="N203" s="56" t="s">
        <v>151</v>
      </c>
      <c r="O203" s="115" t="s">
        <v>152</v>
      </c>
      <c r="P203" s="42">
        <v>5732301100</v>
      </c>
      <c r="Q203" s="90"/>
      <c r="R203" s="90"/>
      <c r="S203" s="91"/>
      <c r="T203" s="62">
        <f t="shared" si="342"/>
        <v>0</v>
      </c>
      <c r="U203" s="63">
        <f t="shared" si="343"/>
        <v>0</v>
      </c>
      <c r="V203" s="63">
        <f t="shared" si="344"/>
        <v>0</v>
      </c>
      <c r="W203" s="205">
        <v>10000</v>
      </c>
      <c r="X203" s="64">
        <f t="shared" si="345"/>
        <v>110000</v>
      </c>
      <c r="Y203" s="249">
        <f t="shared" si="346"/>
        <v>110000</v>
      </c>
      <c r="Z203" s="63"/>
      <c r="AA203" s="63"/>
      <c r="AB203" s="63"/>
      <c r="AC203" s="63">
        <f>$Y203</f>
        <v>110000</v>
      </c>
      <c r="AD203" s="63"/>
      <c r="AE203" s="63"/>
      <c r="AF203" s="63"/>
      <c r="AG203" s="42" t="s">
        <v>24</v>
      </c>
      <c r="AH203" s="5" t="s">
        <v>186</v>
      </c>
      <c r="AI203" s="63"/>
      <c r="AJ203" s="63"/>
      <c r="AK203" s="63"/>
      <c r="AL203" s="65">
        <f>ROUND(Ceny!$B$34*12,2)</f>
        <v>0</v>
      </c>
      <c r="AM203" s="63"/>
      <c r="AN203" s="63"/>
      <c r="AO203" s="63"/>
      <c r="AP203" s="63"/>
      <c r="AQ203" s="63"/>
      <c r="AR203" s="63"/>
      <c r="AS203" s="65">
        <f>ROUND($Y203*Ceny!$B$8/100,2)</f>
        <v>0</v>
      </c>
      <c r="AT203" s="63"/>
      <c r="AU203" s="63"/>
      <c r="AV203" s="63"/>
      <c r="AW203" s="65">
        <f t="shared" si="347"/>
        <v>0</v>
      </c>
      <c r="AX203" s="61" t="s">
        <v>187</v>
      </c>
      <c r="AY203" s="63"/>
      <c r="AZ203" s="63"/>
      <c r="BA203" s="66">
        <f>ROUND(Ceny!$B$42*AC203/100,2)</f>
        <v>4356</v>
      </c>
      <c r="BB203" s="63"/>
      <c r="BC203" s="63"/>
      <c r="BD203" s="63"/>
      <c r="BE203" s="63"/>
      <c r="BF203" s="63"/>
      <c r="BG203" s="66">
        <f>ROUND(Ceny!$C$42*12,2)</f>
        <v>281.04000000000002</v>
      </c>
      <c r="BH203" s="63"/>
      <c r="BI203" s="63"/>
      <c r="BJ203" s="63"/>
      <c r="BK203" s="204">
        <f t="shared" si="348"/>
        <v>4356</v>
      </c>
      <c r="BL203" s="204">
        <f t="shared" si="349"/>
        <v>281.04000000000002</v>
      </c>
      <c r="BM203" s="67">
        <f t="shared" si="350"/>
        <v>4637.04</v>
      </c>
      <c r="BN203" s="33"/>
      <c r="BO203" s="33"/>
      <c r="BP203" s="33"/>
      <c r="BQ203" s="33"/>
      <c r="BR203" s="33"/>
      <c r="BS203" s="33"/>
      <c r="BT203" s="33"/>
    </row>
    <row r="204" spans="1:72" ht="21" customHeight="1" x14ac:dyDescent="0.2">
      <c r="A204" s="11">
        <v>211</v>
      </c>
      <c r="B204" s="53">
        <v>121</v>
      </c>
      <c r="C204" s="54"/>
      <c r="D204" s="55">
        <v>5</v>
      </c>
      <c r="E204" s="113" t="s">
        <v>153</v>
      </c>
      <c r="F204" s="113" t="s">
        <v>156</v>
      </c>
      <c r="G204" s="114" t="s">
        <v>374</v>
      </c>
      <c r="H204" s="114"/>
      <c r="I204" s="114"/>
      <c r="J204" s="99" t="s">
        <v>33</v>
      </c>
      <c r="K204" s="99" t="s">
        <v>242</v>
      </c>
      <c r="L204" s="99"/>
      <c r="M204" s="56" t="s">
        <v>151</v>
      </c>
      <c r="N204" s="56" t="s">
        <v>151</v>
      </c>
      <c r="O204" s="115" t="s">
        <v>152</v>
      </c>
      <c r="P204" s="42">
        <v>5732301100</v>
      </c>
      <c r="Q204" s="90"/>
      <c r="R204" s="90"/>
      <c r="S204" s="91"/>
      <c r="T204" s="62">
        <f t="shared" si="342"/>
        <v>0</v>
      </c>
      <c r="U204" s="63">
        <f t="shared" si="343"/>
        <v>0</v>
      </c>
      <c r="V204" s="63">
        <f t="shared" si="344"/>
        <v>0</v>
      </c>
      <c r="W204" s="205">
        <v>40000</v>
      </c>
      <c r="X204" s="64">
        <f t="shared" si="345"/>
        <v>440000</v>
      </c>
      <c r="Y204" s="249">
        <f t="shared" si="346"/>
        <v>440000</v>
      </c>
      <c r="Z204" s="63"/>
      <c r="AA204" s="63"/>
      <c r="AB204" s="63"/>
      <c r="AC204" s="63"/>
      <c r="AD204" s="63">
        <f>Y204</f>
        <v>440000</v>
      </c>
      <c r="AE204" s="63"/>
      <c r="AF204" s="63"/>
      <c r="AG204" s="42" t="s">
        <v>24</v>
      </c>
      <c r="AH204" s="5" t="s">
        <v>186</v>
      </c>
      <c r="AI204" s="63"/>
      <c r="AJ204" s="63"/>
      <c r="AK204" s="63"/>
      <c r="AL204" s="63"/>
      <c r="AM204" s="65">
        <f>ROUND(Ceny!$B$35*12,2)</f>
        <v>0</v>
      </c>
      <c r="AN204" s="63"/>
      <c r="AO204" s="63"/>
      <c r="AP204" s="63"/>
      <c r="AQ204" s="63"/>
      <c r="AR204" s="63"/>
      <c r="AS204" s="63"/>
      <c r="AT204" s="65">
        <f>ROUND($Y204*Ceny!$B$9/100,2)</f>
        <v>0</v>
      </c>
      <c r="AU204" s="63"/>
      <c r="AV204" s="63"/>
      <c r="AW204" s="65">
        <f t="shared" si="347"/>
        <v>0</v>
      </c>
      <c r="AX204" s="61" t="s">
        <v>187</v>
      </c>
      <c r="AY204" s="63"/>
      <c r="AZ204" s="63"/>
      <c r="BA204" s="63"/>
      <c r="BB204" s="65">
        <f>ROUND(Ceny!$B$43*AD204/100,2)</f>
        <v>15136</v>
      </c>
      <c r="BC204" s="63"/>
      <c r="BD204" s="63"/>
      <c r="BE204" s="63"/>
      <c r="BF204" s="63"/>
      <c r="BG204" s="63"/>
      <c r="BH204" s="65">
        <f>ROUND(Ceny!$C$43*12,2)</f>
        <v>1982.4</v>
      </c>
      <c r="BI204" s="63"/>
      <c r="BJ204" s="63"/>
      <c r="BK204" s="204">
        <f t="shared" si="348"/>
        <v>15136</v>
      </c>
      <c r="BL204" s="204">
        <f t="shared" si="349"/>
        <v>1982.4</v>
      </c>
      <c r="BM204" s="67">
        <f t="shared" si="350"/>
        <v>17118.400000000001</v>
      </c>
      <c r="BN204" s="96"/>
      <c r="BO204" s="96"/>
      <c r="BP204" s="96"/>
      <c r="BQ204" s="96"/>
      <c r="BR204" s="96"/>
      <c r="BS204" s="96"/>
      <c r="BT204" s="96"/>
    </row>
    <row r="209" spans="12:12" x14ac:dyDescent="0.2">
      <c r="L209" s="238"/>
    </row>
  </sheetData>
  <autoFilter ref="D4:GN204"/>
  <mergeCells count="25">
    <mergeCell ref="Z2:AF2"/>
    <mergeCell ref="AG2:AG3"/>
    <mergeCell ref="W2:Y3"/>
    <mergeCell ref="BK2:BL2"/>
    <mergeCell ref="AH2:AH3"/>
    <mergeCell ref="AP2:AV2"/>
    <mergeCell ref="BM2:BM3"/>
    <mergeCell ref="AY2:BD2"/>
    <mergeCell ref="BE2:BJ2"/>
    <mergeCell ref="AW2:AX2"/>
    <mergeCell ref="AI2:AO2"/>
    <mergeCell ref="I2:I3"/>
    <mergeCell ref="J2:L2"/>
    <mergeCell ref="M2:M3"/>
    <mergeCell ref="G2:G3"/>
    <mergeCell ref="T2:V2"/>
    <mergeCell ref="Q2:S2"/>
    <mergeCell ref="N2:N3"/>
    <mergeCell ref="O2:O3"/>
    <mergeCell ref="P2:P3"/>
    <mergeCell ref="C2:C3"/>
    <mergeCell ref="E2:E3"/>
    <mergeCell ref="F2:F3"/>
    <mergeCell ref="H2:H3"/>
    <mergeCell ref="D2:D3"/>
  </mergeCells>
  <phoneticPr fontId="1" type="noConversion"/>
  <pageMargins left="0.13194444444444445" right="0.20902777777777778" top="0.24027777777777778" bottom="0.49236111111111114" header="0.51180555555555551" footer="0.51180555555555551"/>
  <pageSetup paperSize="8" scale="23" firstPageNumber="0" fitToHeight="10" orientation="landscape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206"/>
  <sheetViews>
    <sheetView tabSelected="1" workbookViewId="0">
      <pane xSplit="5" ySplit="7" topLeftCell="F113" activePane="bottomRight" state="frozen"/>
      <selection pane="topRight" activeCell="F1" sqref="F1"/>
      <selection pane="bottomLeft" activeCell="A6" sqref="A6"/>
      <selection pane="bottomRight" activeCell="Q118" sqref="Q118"/>
    </sheetView>
  </sheetViews>
  <sheetFormatPr defaultColWidth="10.7109375" defaultRowHeight="11.25" x14ac:dyDescent="0.2"/>
  <cols>
    <col min="1" max="1" width="5.140625" style="25" hidden="1" customWidth="1"/>
    <col min="2" max="2" width="5.140625" style="117" hidden="1" customWidth="1"/>
    <col min="3" max="3" width="7.7109375" style="27" customWidth="1"/>
    <col min="4" max="4" width="7.7109375" style="118" customWidth="1"/>
    <col min="5" max="5" width="57" style="30" customWidth="1"/>
    <col min="6" max="6" width="14" style="30" customWidth="1"/>
    <col min="7" max="7" width="8.42578125" style="34" customWidth="1"/>
    <col min="8" max="10" width="9.28515625" style="34" customWidth="1"/>
    <col min="11" max="11" width="8.140625" style="34" customWidth="1"/>
    <col min="12" max="13" width="9.28515625" style="34" customWidth="1"/>
    <col min="14" max="14" width="15.7109375" style="130" customWidth="1"/>
    <col min="15" max="16384" width="10.7109375" style="33"/>
  </cols>
  <sheetData>
    <row r="2" spans="1:15" ht="12.75" x14ac:dyDescent="0.2">
      <c r="B2" s="26"/>
      <c r="C2" s="132" t="s">
        <v>396</v>
      </c>
    </row>
    <row r="3" spans="1:15" ht="13.5" thickBot="1" x14ac:dyDescent="0.25">
      <c r="B3" s="26"/>
      <c r="C3" s="132"/>
    </row>
    <row r="4" spans="1:15" s="1" customFormat="1" ht="22.5" customHeight="1" x14ac:dyDescent="0.2">
      <c r="A4" s="7"/>
      <c r="B4" s="9"/>
      <c r="C4" s="273" t="s">
        <v>5</v>
      </c>
      <c r="D4" s="278" t="s">
        <v>4</v>
      </c>
      <c r="E4" s="278" t="s">
        <v>6</v>
      </c>
      <c r="F4" s="275" t="s">
        <v>395</v>
      </c>
      <c r="G4" s="275" t="s">
        <v>394</v>
      </c>
      <c r="H4" s="275"/>
      <c r="I4" s="275"/>
      <c r="J4" s="275"/>
      <c r="K4" s="275"/>
      <c r="L4" s="275"/>
      <c r="M4" s="275"/>
      <c r="N4" s="276" t="s">
        <v>180</v>
      </c>
    </row>
    <row r="5" spans="1:15" s="3" customFormat="1" ht="40.5" customHeight="1" x14ac:dyDescent="0.2">
      <c r="A5" s="8"/>
      <c r="B5" s="10"/>
      <c r="C5" s="274"/>
      <c r="D5" s="263"/>
      <c r="E5" s="263"/>
      <c r="F5" s="270"/>
      <c r="G5" s="2" t="s">
        <v>251</v>
      </c>
      <c r="H5" s="2" t="s">
        <v>252</v>
      </c>
      <c r="I5" s="2" t="s">
        <v>253</v>
      </c>
      <c r="J5" s="2" t="s">
        <v>254</v>
      </c>
      <c r="K5" s="2" t="s">
        <v>16</v>
      </c>
      <c r="L5" s="2" t="s">
        <v>255</v>
      </c>
      <c r="M5" s="2" t="s">
        <v>256</v>
      </c>
      <c r="N5" s="277"/>
      <c r="O5" s="23"/>
    </row>
    <row r="6" spans="1:15" s="23" customFormat="1" x14ac:dyDescent="0.2">
      <c r="A6" s="39"/>
      <c r="B6" s="40"/>
      <c r="C6" s="274"/>
      <c r="D6" s="263"/>
      <c r="E6" s="263"/>
      <c r="F6" s="4" t="s">
        <v>1</v>
      </c>
      <c r="G6" s="4" t="s">
        <v>1</v>
      </c>
      <c r="H6" s="4" t="s">
        <v>1</v>
      </c>
      <c r="I6" s="4" t="s">
        <v>1</v>
      </c>
      <c r="J6" s="4" t="s">
        <v>1</v>
      </c>
      <c r="K6" s="4" t="s">
        <v>1</v>
      </c>
      <c r="L6" s="4" t="s">
        <v>1</v>
      </c>
      <c r="M6" s="4" t="s">
        <v>1</v>
      </c>
      <c r="N6" s="131" t="s">
        <v>19</v>
      </c>
    </row>
    <row r="7" spans="1:15" s="24" customFormat="1" ht="21" customHeight="1" x14ac:dyDescent="0.2">
      <c r="A7" s="11">
        <v>1</v>
      </c>
      <c r="B7" s="133"/>
      <c r="C7" s="136"/>
      <c r="D7" s="127"/>
      <c r="E7" s="15" t="s">
        <v>399</v>
      </c>
      <c r="F7" s="129">
        <f>SUM(G7:M7)</f>
        <v>16823000</v>
      </c>
      <c r="G7" s="21">
        <f>G8+G182</f>
        <v>7000</v>
      </c>
      <c r="H7" s="21">
        <f t="shared" ref="H7:N7" si="0">H8+H182</f>
        <v>265000</v>
      </c>
      <c r="I7" s="21">
        <f t="shared" si="0"/>
        <v>318000</v>
      </c>
      <c r="J7" s="21">
        <f t="shared" si="0"/>
        <v>1308000</v>
      </c>
      <c r="K7" s="21">
        <f t="shared" si="0"/>
        <v>1857000</v>
      </c>
      <c r="L7" s="21">
        <f t="shared" si="0"/>
        <v>13068000</v>
      </c>
      <c r="M7" s="21">
        <f t="shared" si="0"/>
        <v>0</v>
      </c>
      <c r="N7" s="22">
        <f t="shared" si="0"/>
        <v>762619.05</v>
      </c>
      <c r="O7" s="23"/>
    </row>
    <row r="8" spans="1:15" ht="21" customHeight="1" x14ac:dyDescent="0.2">
      <c r="A8" s="11">
        <v>7</v>
      </c>
      <c r="B8" s="133"/>
      <c r="C8" s="138" t="s">
        <v>20</v>
      </c>
      <c r="D8" s="128"/>
      <c r="E8" s="71" t="s">
        <v>400</v>
      </c>
      <c r="F8" s="124">
        <f t="shared" ref="F8:F59" si="1">SUM(G8:M8)</f>
        <v>9843000</v>
      </c>
      <c r="G8" s="122">
        <f>G9+G12+G14+G16+G18+G29+G31+G33+G35+G37+G39+G41+G43+G45+G47+G49+G51+G53+G55+G57+G59+G61+G63+G65+G67+G69+G72+G74+G76+G78+G80+G82+G84+G86+G88+G90+G92+G94+G96+G98+G100+G102+G104+G107+G109+G111+G113+G115+G117+G119+G121+G123+G126+G128+G131+G134+G136+G138+G140+G142+G144+G146+G169+G148+G150+G152+G154+G156+G158+G160+G162+G164+G167+G171+G173+G175+G177+G179</f>
        <v>7000</v>
      </c>
      <c r="H8" s="122">
        <f t="shared" ref="H8:M8" si="2">H9+H12+H14+H16+H18+H29+H31+H33+H35+H37+H39+H41+H43+H45+H47+H49+H51+H53+H55+H57+H59+H61+H63+H65+H67+H69+H72+H74+H76+H78+H80+H82+H84+H86+H88+H90+H92+H94+H96+H98+H100+H102+H104+H107+H109+H111+H113+H115+H117+H119+H121+H123+H126+H128+H131+H134+H136+H138+H140+H142+H144+H146+H169+H148+H150+H152+H154+H156+H158+H160+H162+H164+H167+H171+H173+H175+H177+H179</f>
        <v>265000</v>
      </c>
      <c r="I8" s="122">
        <f t="shared" si="2"/>
        <v>318000</v>
      </c>
      <c r="J8" s="122">
        <f t="shared" si="2"/>
        <v>840000</v>
      </c>
      <c r="K8" s="122">
        <f t="shared" si="2"/>
        <v>790000</v>
      </c>
      <c r="L8" s="122">
        <f t="shared" si="2"/>
        <v>7623000</v>
      </c>
      <c r="M8" s="122">
        <f t="shared" si="2"/>
        <v>0</v>
      </c>
      <c r="N8" s="123">
        <f t="shared" ref="N8" si="3">N9+N12+N14+N16+N18+N29+N31+N33+N35+N37+N39+N41+N43+N45+N47+N49+N51+N53+N55+N57+N59+N61+N63+N65+N67+N69+N72+N74+N76+N78+N80+N82+N84+N86+N88+N90+N92+N94+N96+N98+N100+N102+N104+N107+N109+N111+N113+N115+N117+N119+N121+N123+N126+N128+N131+N134+N136+N138+N140+N142+N144+N146+N169+N148+N150+N152+N154+N156+N158+N160+N162+N164+N167+N171+N173+N175+N177+N179</f>
        <v>460977.02000000008</v>
      </c>
    </row>
    <row r="9" spans="1:15" s="23" customFormat="1" ht="21" customHeight="1" x14ac:dyDescent="0.2">
      <c r="A9" s="11">
        <v>8</v>
      </c>
      <c r="B9" s="135"/>
      <c r="C9" s="139">
        <v>1</v>
      </c>
      <c r="D9" s="79"/>
      <c r="E9" s="81" t="s">
        <v>30</v>
      </c>
      <c r="F9" s="125">
        <f t="shared" si="1"/>
        <v>50000</v>
      </c>
      <c r="G9" s="125">
        <f t="shared" ref="G9:N9" si="4">SUM(G10:G11)</f>
        <v>0</v>
      </c>
      <c r="H9" s="125">
        <f t="shared" si="4"/>
        <v>0</v>
      </c>
      <c r="I9" s="125">
        <f t="shared" si="4"/>
        <v>0</v>
      </c>
      <c r="J9" s="125">
        <f t="shared" si="4"/>
        <v>50000</v>
      </c>
      <c r="K9" s="125">
        <f t="shared" si="4"/>
        <v>0</v>
      </c>
      <c r="L9" s="125">
        <f t="shared" si="4"/>
        <v>0</v>
      </c>
      <c r="M9" s="125">
        <f t="shared" si="4"/>
        <v>0</v>
      </c>
      <c r="N9" s="126">
        <f t="shared" si="4"/>
        <v>2542.08</v>
      </c>
    </row>
    <row r="10" spans="1:15" s="23" customFormat="1" ht="21" customHeight="1" x14ac:dyDescent="0.2">
      <c r="A10" s="11">
        <v>9</v>
      </c>
      <c r="B10" s="134">
        <v>5</v>
      </c>
      <c r="C10" s="137"/>
      <c r="D10" s="120">
        <v>1</v>
      </c>
      <c r="E10" s="60" t="s">
        <v>31</v>
      </c>
      <c r="F10" s="4">
        <f t="shared" si="1"/>
        <v>25000</v>
      </c>
      <c r="G10" s="63">
        <f>'Zał. 8 do SWZ'!Z8</f>
        <v>0</v>
      </c>
      <c r="H10" s="63">
        <f>'Zał. 8 do SWZ'!AA8</f>
        <v>0</v>
      </c>
      <c r="I10" s="63">
        <f>'Zał. 8 do SWZ'!AB8</f>
        <v>0</v>
      </c>
      <c r="J10" s="63">
        <f>'Zał. 8 do SWZ'!AC8</f>
        <v>25000</v>
      </c>
      <c r="K10" s="63">
        <f>'Zał. 8 do SWZ'!AD8</f>
        <v>0</v>
      </c>
      <c r="L10" s="63">
        <f>'Zał. 8 do SWZ'!AE8</f>
        <v>0</v>
      </c>
      <c r="M10" s="63">
        <f>'Zał. 8 do SWZ'!AF8</f>
        <v>0</v>
      </c>
      <c r="N10" s="121">
        <f>'Zał. 8 do SWZ'!BM8</f>
        <v>1271.04</v>
      </c>
    </row>
    <row r="11" spans="1:15" s="23" customFormat="1" ht="21" customHeight="1" x14ac:dyDescent="0.2">
      <c r="A11" s="11">
        <v>11</v>
      </c>
      <c r="B11" s="134">
        <v>7</v>
      </c>
      <c r="C11" s="137"/>
      <c r="D11" s="120">
        <v>2</v>
      </c>
      <c r="E11" s="60" t="s">
        <v>34</v>
      </c>
      <c r="F11" s="4">
        <f t="shared" si="1"/>
        <v>25000</v>
      </c>
      <c r="G11" s="63">
        <f>'Zał. 8 do SWZ'!Z9</f>
        <v>0</v>
      </c>
      <c r="H11" s="63">
        <f>'Zał. 8 do SWZ'!AA9</f>
        <v>0</v>
      </c>
      <c r="I11" s="63">
        <f>'Zał. 8 do SWZ'!AB9</f>
        <v>0</v>
      </c>
      <c r="J11" s="63">
        <f>'Zał. 8 do SWZ'!AC9</f>
        <v>25000</v>
      </c>
      <c r="K11" s="63">
        <f>'Zał. 8 do SWZ'!AD9</f>
        <v>0</v>
      </c>
      <c r="L11" s="63">
        <f>'Zał. 8 do SWZ'!AE9</f>
        <v>0</v>
      </c>
      <c r="M11" s="63">
        <f>'Zał. 8 do SWZ'!AF9</f>
        <v>0</v>
      </c>
      <c r="N11" s="121">
        <f>'Zał. 8 do SWZ'!BM9</f>
        <v>1271.04</v>
      </c>
    </row>
    <row r="12" spans="1:15" s="23" customFormat="1" ht="21" customHeight="1" x14ac:dyDescent="0.2">
      <c r="A12" s="11">
        <v>12</v>
      </c>
      <c r="B12" s="135"/>
      <c r="C12" s="139">
        <v>2</v>
      </c>
      <c r="D12" s="79"/>
      <c r="E12" s="81" t="s">
        <v>35</v>
      </c>
      <c r="F12" s="125">
        <f t="shared" si="1"/>
        <v>418000</v>
      </c>
      <c r="G12" s="125">
        <f t="shared" ref="G12:N12" si="5">SUM(G13:G13)</f>
        <v>0</v>
      </c>
      <c r="H12" s="125">
        <f t="shared" si="5"/>
        <v>0</v>
      </c>
      <c r="I12" s="125">
        <f t="shared" si="5"/>
        <v>0</v>
      </c>
      <c r="J12" s="125">
        <f t="shared" si="5"/>
        <v>0</v>
      </c>
      <c r="K12" s="125">
        <f t="shared" si="5"/>
        <v>0</v>
      </c>
      <c r="L12" s="125">
        <f t="shared" si="5"/>
        <v>418000</v>
      </c>
      <c r="M12" s="125">
        <f t="shared" si="5"/>
        <v>0</v>
      </c>
      <c r="N12" s="126">
        <f t="shared" si="5"/>
        <v>16792.37</v>
      </c>
    </row>
    <row r="13" spans="1:15" ht="21" customHeight="1" x14ac:dyDescent="0.2">
      <c r="A13" s="11">
        <v>13</v>
      </c>
      <c r="B13" s="134">
        <v>8</v>
      </c>
      <c r="C13" s="137"/>
      <c r="D13" s="120">
        <v>1</v>
      </c>
      <c r="E13" s="60" t="s">
        <v>35</v>
      </c>
      <c r="F13" s="4">
        <f t="shared" si="1"/>
        <v>418000</v>
      </c>
      <c r="G13" s="63">
        <f>'Zał. 8 do SWZ'!Z11</f>
        <v>0</v>
      </c>
      <c r="H13" s="63">
        <f>'Zał. 8 do SWZ'!AA11</f>
        <v>0</v>
      </c>
      <c r="I13" s="63">
        <f>'Zał. 8 do SWZ'!AB11</f>
        <v>0</v>
      </c>
      <c r="J13" s="63">
        <f>'Zał. 8 do SWZ'!AC11</f>
        <v>0</v>
      </c>
      <c r="K13" s="63">
        <f>'Zał. 8 do SWZ'!AD11</f>
        <v>0</v>
      </c>
      <c r="L13" s="63">
        <f>'Zał. 8 do SWZ'!AE11</f>
        <v>418000</v>
      </c>
      <c r="M13" s="63">
        <f>'Zał. 8 do SWZ'!AF11</f>
        <v>0</v>
      </c>
      <c r="N13" s="121">
        <f>'Zał. 8 do SWZ'!BM11</f>
        <v>16792.37</v>
      </c>
    </row>
    <row r="14" spans="1:15" s="23" customFormat="1" ht="21" customHeight="1" x14ac:dyDescent="0.2">
      <c r="A14" s="11">
        <v>18</v>
      </c>
      <c r="B14" s="135"/>
      <c r="C14" s="139">
        <v>3</v>
      </c>
      <c r="D14" s="79"/>
      <c r="E14" s="81" t="s">
        <v>37</v>
      </c>
      <c r="F14" s="125">
        <f t="shared" si="1"/>
        <v>550000</v>
      </c>
      <c r="G14" s="125">
        <f t="shared" ref="G14:N14" si="6">SUM(G15:G15)</f>
        <v>0</v>
      </c>
      <c r="H14" s="125">
        <f t="shared" si="6"/>
        <v>0</v>
      </c>
      <c r="I14" s="125">
        <f t="shared" si="6"/>
        <v>0</v>
      </c>
      <c r="J14" s="125">
        <f t="shared" si="6"/>
        <v>0</v>
      </c>
      <c r="K14" s="125">
        <f t="shared" si="6"/>
        <v>0</v>
      </c>
      <c r="L14" s="125">
        <f t="shared" si="6"/>
        <v>550000</v>
      </c>
      <c r="M14" s="125">
        <f t="shared" si="6"/>
        <v>0</v>
      </c>
      <c r="N14" s="126">
        <f t="shared" si="6"/>
        <v>19115.57</v>
      </c>
    </row>
    <row r="15" spans="1:15" s="32" customFormat="1" ht="21" customHeight="1" x14ac:dyDescent="0.2">
      <c r="A15" s="11">
        <v>19</v>
      </c>
      <c r="B15" s="134">
        <v>12</v>
      </c>
      <c r="C15" s="137"/>
      <c r="D15" s="120">
        <v>1</v>
      </c>
      <c r="E15" s="60" t="s">
        <v>37</v>
      </c>
      <c r="F15" s="4">
        <f t="shared" si="1"/>
        <v>550000</v>
      </c>
      <c r="G15" s="63">
        <f>'Zał. 8 do SWZ'!Z13</f>
        <v>0</v>
      </c>
      <c r="H15" s="63">
        <f>'Zał. 8 do SWZ'!AA13</f>
        <v>0</v>
      </c>
      <c r="I15" s="63">
        <f>'Zał. 8 do SWZ'!AB13</f>
        <v>0</v>
      </c>
      <c r="J15" s="63">
        <f>'Zał. 8 do SWZ'!AC13</f>
        <v>0</v>
      </c>
      <c r="K15" s="63">
        <f>'Zał. 8 do SWZ'!AD13</f>
        <v>0</v>
      </c>
      <c r="L15" s="63">
        <f>'Zał. 8 do SWZ'!AE13</f>
        <v>550000</v>
      </c>
      <c r="M15" s="63">
        <f>'Zał. 8 do SWZ'!AF13</f>
        <v>0</v>
      </c>
      <c r="N15" s="121">
        <f>'Zał. 8 do SWZ'!BM13</f>
        <v>19115.57</v>
      </c>
    </row>
    <row r="16" spans="1:15" s="94" customFormat="1" ht="21" customHeight="1" x14ac:dyDescent="0.2">
      <c r="A16" s="11">
        <v>20</v>
      </c>
      <c r="B16" s="135"/>
      <c r="C16" s="139">
        <v>4</v>
      </c>
      <c r="D16" s="79"/>
      <c r="E16" s="81" t="s">
        <v>40</v>
      </c>
      <c r="F16" s="125">
        <f t="shared" si="1"/>
        <v>275000</v>
      </c>
      <c r="G16" s="125">
        <f t="shared" ref="G16:N16" si="7">SUM(G17)</f>
        <v>0</v>
      </c>
      <c r="H16" s="125">
        <f t="shared" si="7"/>
        <v>0</v>
      </c>
      <c r="I16" s="125">
        <f t="shared" si="7"/>
        <v>0</v>
      </c>
      <c r="J16" s="125">
        <f t="shared" si="7"/>
        <v>0</v>
      </c>
      <c r="K16" s="125">
        <f t="shared" si="7"/>
        <v>0</v>
      </c>
      <c r="L16" s="125">
        <f t="shared" si="7"/>
        <v>275000</v>
      </c>
      <c r="M16" s="125">
        <f t="shared" si="7"/>
        <v>0</v>
      </c>
      <c r="N16" s="126">
        <f t="shared" si="7"/>
        <v>12345.57</v>
      </c>
    </row>
    <row r="17" spans="1:15" ht="21" customHeight="1" x14ac:dyDescent="0.2">
      <c r="A17" s="11">
        <v>21</v>
      </c>
      <c r="B17" s="134">
        <v>13</v>
      </c>
      <c r="C17" s="137"/>
      <c r="D17" s="120">
        <v>1</v>
      </c>
      <c r="E17" s="60" t="s">
        <v>40</v>
      </c>
      <c r="F17" s="4">
        <f t="shared" si="1"/>
        <v>275000</v>
      </c>
      <c r="G17" s="63">
        <f>'Zał. 8 do SWZ'!Z15</f>
        <v>0</v>
      </c>
      <c r="H17" s="63">
        <f>'Zał. 8 do SWZ'!AA15</f>
        <v>0</v>
      </c>
      <c r="I17" s="63">
        <f>'Zał. 8 do SWZ'!AB15</f>
        <v>0</v>
      </c>
      <c r="J17" s="63">
        <f>'Zał. 8 do SWZ'!AC15</f>
        <v>0</v>
      </c>
      <c r="K17" s="63">
        <f>'Zał. 8 do SWZ'!AD15</f>
        <v>0</v>
      </c>
      <c r="L17" s="63">
        <f>'Zał. 8 do SWZ'!AE15</f>
        <v>275000</v>
      </c>
      <c r="M17" s="63">
        <f>'Zał. 8 do SWZ'!AF15</f>
        <v>0</v>
      </c>
      <c r="N17" s="121">
        <f>'Zał. 8 do SWZ'!BM15</f>
        <v>12345.57</v>
      </c>
    </row>
    <row r="18" spans="1:15" s="23" customFormat="1" ht="21" customHeight="1" x14ac:dyDescent="0.2">
      <c r="A18" s="11">
        <v>24</v>
      </c>
      <c r="B18" s="135"/>
      <c r="C18" s="139">
        <v>5</v>
      </c>
      <c r="D18" s="79"/>
      <c r="E18" s="81" t="s">
        <v>42</v>
      </c>
      <c r="F18" s="125">
        <f t="shared" si="1"/>
        <v>100000</v>
      </c>
      <c r="G18" s="125">
        <f t="shared" ref="G18:N18" si="8">SUM(G19:G28)</f>
        <v>1000</v>
      </c>
      <c r="H18" s="125">
        <f t="shared" si="8"/>
        <v>14000</v>
      </c>
      <c r="I18" s="125">
        <f t="shared" si="8"/>
        <v>0</v>
      </c>
      <c r="J18" s="125">
        <f t="shared" si="8"/>
        <v>85000</v>
      </c>
      <c r="K18" s="125">
        <f t="shared" si="8"/>
        <v>0</v>
      </c>
      <c r="L18" s="125">
        <f t="shared" si="8"/>
        <v>0</v>
      </c>
      <c r="M18" s="125">
        <f t="shared" si="8"/>
        <v>0</v>
      </c>
      <c r="N18" s="126">
        <f t="shared" si="8"/>
        <v>5748.9800000000014</v>
      </c>
    </row>
    <row r="19" spans="1:15" ht="21" customHeight="1" x14ac:dyDescent="0.2">
      <c r="A19" s="11">
        <v>25</v>
      </c>
      <c r="B19" s="134">
        <v>15</v>
      </c>
      <c r="C19" s="137"/>
      <c r="D19" s="120">
        <v>1</v>
      </c>
      <c r="E19" s="60" t="s">
        <v>43</v>
      </c>
      <c r="F19" s="4">
        <f t="shared" si="1"/>
        <v>27000</v>
      </c>
      <c r="G19" s="63">
        <f>'Zał. 8 do SWZ'!Z17</f>
        <v>0</v>
      </c>
      <c r="H19" s="63">
        <f>'Zał. 8 do SWZ'!AA17</f>
        <v>0</v>
      </c>
      <c r="I19" s="63">
        <f>'Zał. 8 do SWZ'!AB17</f>
        <v>0</v>
      </c>
      <c r="J19" s="63">
        <f>'Zał. 8 do SWZ'!AC17</f>
        <v>27000</v>
      </c>
      <c r="K19" s="63">
        <f>'Zał. 8 do SWZ'!AD17</f>
        <v>0</v>
      </c>
      <c r="L19" s="63">
        <f>'Zał. 8 do SWZ'!AE17</f>
        <v>0</v>
      </c>
      <c r="M19" s="63">
        <f>'Zał. 8 do SWZ'!AF17</f>
        <v>0</v>
      </c>
      <c r="N19" s="121">
        <f>'Zał. 8 do SWZ'!BM17</f>
        <v>1350.24</v>
      </c>
      <c r="O19" s="23"/>
    </row>
    <row r="20" spans="1:15" s="32" customFormat="1" ht="21" customHeight="1" x14ac:dyDescent="0.2">
      <c r="A20" s="11">
        <v>26</v>
      </c>
      <c r="B20" s="134">
        <v>16</v>
      </c>
      <c r="C20" s="137"/>
      <c r="D20" s="120">
        <v>2</v>
      </c>
      <c r="E20" s="60" t="s">
        <v>46</v>
      </c>
      <c r="F20" s="4">
        <f t="shared" si="1"/>
        <v>24000</v>
      </c>
      <c r="G20" s="63">
        <f>'Zał. 8 do SWZ'!Z18</f>
        <v>0</v>
      </c>
      <c r="H20" s="63">
        <f>'Zał. 8 do SWZ'!AA18</f>
        <v>0</v>
      </c>
      <c r="I20" s="63">
        <f>'Zał. 8 do SWZ'!AB18</f>
        <v>0</v>
      </c>
      <c r="J20" s="63">
        <f>'Zał. 8 do SWZ'!AC18</f>
        <v>24000</v>
      </c>
      <c r="K20" s="63">
        <f>'Zał. 8 do SWZ'!AD18</f>
        <v>0</v>
      </c>
      <c r="L20" s="63">
        <f>'Zał. 8 do SWZ'!AE18</f>
        <v>0</v>
      </c>
      <c r="M20" s="63">
        <f>'Zał. 8 do SWZ'!AF18</f>
        <v>0</v>
      </c>
      <c r="N20" s="121">
        <f>'Zał. 8 do SWZ'!BM18</f>
        <v>1231.44</v>
      </c>
      <c r="O20" s="23"/>
    </row>
    <row r="21" spans="1:15" ht="21" customHeight="1" x14ac:dyDescent="0.2">
      <c r="A21" s="11">
        <v>27</v>
      </c>
      <c r="B21" s="134">
        <v>17</v>
      </c>
      <c r="C21" s="137"/>
      <c r="D21" s="120">
        <v>3</v>
      </c>
      <c r="E21" s="60" t="s">
        <v>210</v>
      </c>
      <c r="F21" s="4">
        <f t="shared" si="1"/>
        <v>6000</v>
      </c>
      <c r="G21" s="63">
        <f>'Zał. 8 do SWZ'!Z19</f>
        <v>0</v>
      </c>
      <c r="H21" s="63">
        <f>'Zał. 8 do SWZ'!AA19</f>
        <v>6000</v>
      </c>
      <c r="I21" s="63">
        <f>'Zał. 8 do SWZ'!AB19</f>
        <v>0</v>
      </c>
      <c r="J21" s="63">
        <f>'Zał. 8 do SWZ'!AC19</f>
        <v>0</v>
      </c>
      <c r="K21" s="63">
        <f>'Zał. 8 do SWZ'!AD19</f>
        <v>0</v>
      </c>
      <c r="L21" s="63">
        <f>'Zał. 8 do SWZ'!AE19</f>
        <v>0</v>
      </c>
      <c r="M21" s="63">
        <f>'Zał. 8 do SWZ'!AF19</f>
        <v>0</v>
      </c>
      <c r="N21" s="121">
        <f>'Zał. 8 do SWZ'!BM19</f>
        <v>371.34</v>
      </c>
      <c r="O21" s="23"/>
    </row>
    <row r="22" spans="1:15" s="32" customFormat="1" ht="21" customHeight="1" x14ac:dyDescent="0.2">
      <c r="A22" s="11">
        <v>28</v>
      </c>
      <c r="B22" s="134">
        <v>18</v>
      </c>
      <c r="C22" s="137"/>
      <c r="D22" s="120">
        <v>4</v>
      </c>
      <c r="E22" s="60" t="s">
        <v>210</v>
      </c>
      <c r="F22" s="4">
        <f t="shared" si="1"/>
        <v>1000</v>
      </c>
      <c r="G22" s="63">
        <f>'Zał. 8 do SWZ'!Z20</f>
        <v>1000</v>
      </c>
      <c r="H22" s="63">
        <f>'Zał. 8 do SWZ'!AA20</f>
        <v>0</v>
      </c>
      <c r="I22" s="63">
        <f>'Zał. 8 do SWZ'!AB20</f>
        <v>0</v>
      </c>
      <c r="J22" s="63">
        <f>'Zał. 8 do SWZ'!AC20</f>
        <v>0</v>
      </c>
      <c r="K22" s="63">
        <f>'Zał. 8 do SWZ'!AD20</f>
        <v>0</v>
      </c>
      <c r="L22" s="63">
        <f>'Zał. 8 do SWZ'!AE20</f>
        <v>0</v>
      </c>
      <c r="M22" s="63">
        <f>'Zał. 8 do SWZ'!AF20</f>
        <v>0</v>
      </c>
      <c r="N22" s="121">
        <f>'Zał. 8 do SWZ'!BM20</f>
        <v>106.28</v>
      </c>
      <c r="O22" s="23"/>
    </row>
    <row r="23" spans="1:15" s="32" customFormat="1" ht="21" customHeight="1" x14ac:dyDescent="0.2">
      <c r="A23" s="11">
        <v>29</v>
      </c>
      <c r="B23" s="134">
        <v>19</v>
      </c>
      <c r="C23" s="137"/>
      <c r="D23" s="120">
        <v>5</v>
      </c>
      <c r="E23" s="60" t="s">
        <v>210</v>
      </c>
      <c r="F23" s="4">
        <f t="shared" si="1"/>
        <v>17000</v>
      </c>
      <c r="G23" s="63">
        <f>'Zał. 8 do SWZ'!Z21</f>
        <v>0</v>
      </c>
      <c r="H23" s="63">
        <f>'Zał. 8 do SWZ'!AA21</f>
        <v>0</v>
      </c>
      <c r="I23" s="63">
        <f>'Zał. 8 do SWZ'!AB21</f>
        <v>0</v>
      </c>
      <c r="J23" s="63">
        <f>'Zał. 8 do SWZ'!AC21</f>
        <v>17000</v>
      </c>
      <c r="K23" s="63">
        <f>'Zał. 8 do SWZ'!AD21</f>
        <v>0</v>
      </c>
      <c r="L23" s="63">
        <f>'Zał. 8 do SWZ'!AE21</f>
        <v>0</v>
      </c>
      <c r="M23" s="63">
        <f>'Zał. 8 do SWZ'!AF21</f>
        <v>0</v>
      </c>
      <c r="N23" s="121">
        <f>'Zał. 8 do SWZ'!BM21</f>
        <v>954.24</v>
      </c>
      <c r="O23" s="23"/>
    </row>
    <row r="24" spans="1:15" s="32" customFormat="1" ht="21" customHeight="1" x14ac:dyDescent="0.2">
      <c r="A24" s="11">
        <v>29</v>
      </c>
      <c r="B24" s="134">
        <v>19</v>
      </c>
      <c r="C24" s="137"/>
      <c r="D24" s="120">
        <v>6</v>
      </c>
      <c r="E24" s="60" t="s">
        <v>210</v>
      </c>
      <c r="F24" s="4">
        <f t="shared" ref="F24:F25" si="9">SUM(G24:M24)</f>
        <v>17000</v>
      </c>
      <c r="G24" s="63">
        <f>'Zał. 8 do SWZ'!Z22</f>
        <v>0</v>
      </c>
      <c r="H24" s="63">
        <f>'Zał. 8 do SWZ'!AA22</f>
        <v>0</v>
      </c>
      <c r="I24" s="63">
        <f>'Zał. 8 do SWZ'!AB22</f>
        <v>0</v>
      </c>
      <c r="J24" s="63">
        <f>'Zał. 8 do SWZ'!AC22</f>
        <v>17000</v>
      </c>
      <c r="K24" s="63">
        <f>'Zał. 8 do SWZ'!AD22</f>
        <v>0</v>
      </c>
      <c r="L24" s="63">
        <f>'Zał. 8 do SWZ'!AE22</f>
        <v>0</v>
      </c>
      <c r="M24" s="63">
        <f>'Zał. 8 do SWZ'!AF22</f>
        <v>0</v>
      </c>
      <c r="N24" s="121">
        <f>'Zał. 8 do SWZ'!BM22</f>
        <v>954.24</v>
      </c>
      <c r="O24" s="23"/>
    </row>
    <row r="25" spans="1:15" ht="21" customHeight="1" x14ac:dyDescent="0.2">
      <c r="A25" s="11">
        <v>27</v>
      </c>
      <c r="B25" s="134">
        <v>17</v>
      </c>
      <c r="C25" s="137"/>
      <c r="D25" s="120">
        <v>7</v>
      </c>
      <c r="E25" s="60" t="s">
        <v>210</v>
      </c>
      <c r="F25" s="4">
        <f t="shared" si="9"/>
        <v>2000</v>
      </c>
      <c r="G25" s="63">
        <f>'Zał. 8 do SWZ'!Z23</f>
        <v>0</v>
      </c>
      <c r="H25" s="63">
        <f>'Zał. 8 do SWZ'!AA23</f>
        <v>2000</v>
      </c>
      <c r="I25" s="63">
        <f>'Zał. 8 do SWZ'!AB23</f>
        <v>0</v>
      </c>
      <c r="J25" s="63">
        <f>'Zał. 8 do SWZ'!AC23</f>
        <v>0</v>
      </c>
      <c r="K25" s="63">
        <f>'Zał. 8 do SWZ'!AD23</f>
        <v>0</v>
      </c>
      <c r="L25" s="63">
        <f>'Zał. 8 do SWZ'!AE23</f>
        <v>0</v>
      </c>
      <c r="M25" s="63">
        <f>'Zał. 8 do SWZ'!AF23</f>
        <v>0</v>
      </c>
      <c r="N25" s="121">
        <f>'Zał. 8 do SWZ'!BM23</f>
        <v>195.3</v>
      </c>
      <c r="O25" s="23"/>
    </row>
    <row r="26" spans="1:15" ht="21" customHeight="1" x14ac:dyDescent="0.2">
      <c r="A26" s="11">
        <v>27</v>
      </c>
      <c r="B26" s="134">
        <v>17</v>
      </c>
      <c r="C26" s="137"/>
      <c r="D26" s="120">
        <v>8</v>
      </c>
      <c r="E26" s="60" t="s">
        <v>210</v>
      </c>
      <c r="F26" s="4">
        <f t="shared" ref="F26:F27" si="10">SUM(G26:M26)</f>
        <v>2000</v>
      </c>
      <c r="G26" s="63">
        <f>'Zał. 8 do SWZ'!Z24</f>
        <v>0</v>
      </c>
      <c r="H26" s="63">
        <f>'Zał. 8 do SWZ'!AA24</f>
        <v>2000</v>
      </c>
      <c r="I26" s="63">
        <f>'Zał. 8 do SWZ'!AB24</f>
        <v>0</v>
      </c>
      <c r="J26" s="63">
        <f>'Zał. 8 do SWZ'!AC24</f>
        <v>0</v>
      </c>
      <c r="K26" s="63">
        <f>'Zał. 8 do SWZ'!AD24</f>
        <v>0</v>
      </c>
      <c r="L26" s="63">
        <f>'Zał. 8 do SWZ'!AE24</f>
        <v>0</v>
      </c>
      <c r="M26" s="63">
        <f>'Zał. 8 do SWZ'!AF24</f>
        <v>0</v>
      </c>
      <c r="N26" s="121">
        <f>'Zał. 8 do SWZ'!BM24</f>
        <v>195.3</v>
      </c>
      <c r="O26" s="23"/>
    </row>
    <row r="27" spans="1:15" s="211" customFormat="1" ht="21" customHeight="1" x14ac:dyDescent="0.2">
      <c r="A27" s="209">
        <v>30</v>
      </c>
      <c r="B27" s="217">
        <v>20</v>
      </c>
      <c r="C27" s="218"/>
      <c r="D27" s="215">
        <v>9</v>
      </c>
      <c r="E27" s="213" t="s">
        <v>210</v>
      </c>
      <c r="F27" s="208">
        <f t="shared" si="10"/>
        <v>2000</v>
      </c>
      <c r="G27" s="214">
        <f>'Zał. 8 do SWZ'!Z25</f>
        <v>0</v>
      </c>
      <c r="H27" s="214">
        <f>'Zał. 8 do SWZ'!AA25</f>
        <v>2000</v>
      </c>
      <c r="I27" s="214">
        <f>'Zał. 8 do SWZ'!AB25</f>
        <v>0</v>
      </c>
      <c r="J27" s="214">
        <f>'Zał. 8 do SWZ'!AC25</f>
        <v>0</v>
      </c>
      <c r="K27" s="214">
        <f>'Zał. 8 do SWZ'!AD25</f>
        <v>0</v>
      </c>
      <c r="L27" s="214">
        <f>'Zał. 8 do SWZ'!AE25</f>
        <v>0</v>
      </c>
      <c r="M27" s="214">
        <f>'Zał. 8 do SWZ'!AF25</f>
        <v>0</v>
      </c>
      <c r="N27" s="216">
        <f>'Zał. 8 do SWZ'!BM25</f>
        <v>195.3</v>
      </c>
      <c r="O27" s="210"/>
    </row>
    <row r="28" spans="1:15" s="32" customFormat="1" ht="21" customHeight="1" x14ac:dyDescent="0.2">
      <c r="A28" s="11">
        <v>30</v>
      </c>
      <c r="B28" s="134">
        <v>20</v>
      </c>
      <c r="C28" s="137"/>
      <c r="D28" s="120">
        <v>10</v>
      </c>
      <c r="E28" s="60" t="s">
        <v>210</v>
      </c>
      <c r="F28" s="4">
        <f t="shared" si="1"/>
        <v>2000</v>
      </c>
      <c r="G28" s="63">
        <f>'Zał. 8 do SWZ'!Z26</f>
        <v>0</v>
      </c>
      <c r="H28" s="63">
        <f>'Zał. 8 do SWZ'!AA26</f>
        <v>2000</v>
      </c>
      <c r="I28" s="63">
        <f>'Zał. 8 do SWZ'!AB26</f>
        <v>0</v>
      </c>
      <c r="J28" s="63">
        <f>'Zał. 8 do SWZ'!AC26</f>
        <v>0</v>
      </c>
      <c r="K28" s="63">
        <f>'Zał. 8 do SWZ'!AD26</f>
        <v>0</v>
      </c>
      <c r="L28" s="63">
        <f>'Zał. 8 do SWZ'!AE26</f>
        <v>0</v>
      </c>
      <c r="M28" s="63">
        <f>'Zał. 8 do SWZ'!AF26</f>
        <v>0</v>
      </c>
      <c r="N28" s="121">
        <f>'Zał. 8 do SWZ'!BM26</f>
        <v>195.3</v>
      </c>
      <c r="O28" s="23"/>
    </row>
    <row r="29" spans="1:15" s="23" customFormat="1" ht="21" customHeight="1" x14ac:dyDescent="0.2">
      <c r="A29" s="11">
        <v>35</v>
      </c>
      <c r="B29" s="135"/>
      <c r="C29" s="139">
        <v>6</v>
      </c>
      <c r="D29" s="79"/>
      <c r="E29" s="81" t="s">
        <v>47</v>
      </c>
      <c r="F29" s="125">
        <f t="shared" si="1"/>
        <v>16000</v>
      </c>
      <c r="G29" s="125">
        <f t="shared" ref="G29:N29" si="11">SUM(G30)</f>
        <v>0</v>
      </c>
      <c r="H29" s="125">
        <f t="shared" si="11"/>
        <v>0</v>
      </c>
      <c r="I29" s="125">
        <f t="shared" si="11"/>
        <v>16000</v>
      </c>
      <c r="J29" s="125">
        <f t="shared" si="11"/>
        <v>0</v>
      </c>
      <c r="K29" s="125">
        <f t="shared" si="11"/>
        <v>0</v>
      </c>
      <c r="L29" s="125">
        <f t="shared" si="11"/>
        <v>0</v>
      </c>
      <c r="M29" s="125">
        <f t="shared" si="11"/>
        <v>0</v>
      </c>
      <c r="N29" s="126">
        <f t="shared" si="11"/>
        <v>914.64</v>
      </c>
    </row>
    <row r="30" spans="1:15" s="23" customFormat="1" ht="21" customHeight="1" x14ac:dyDescent="0.2">
      <c r="A30" s="11">
        <v>36</v>
      </c>
      <c r="B30" s="134">
        <v>24</v>
      </c>
      <c r="C30" s="137"/>
      <c r="D30" s="120">
        <v>1</v>
      </c>
      <c r="E30" s="60" t="s">
        <v>47</v>
      </c>
      <c r="F30" s="4">
        <f t="shared" si="1"/>
        <v>16000</v>
      </c>
      <c r="G30" s="63">
        <f>'Zał. 8 do SWZ'!Z28</f>
        <v>0</v>
      </c>
      <c r="H30" s="63">
        <f>'Zał. 8 do SWZ'!AA28</f>
        <v>0</v>
      </c>
      <c r="I30" s="63">
        <f>'Zał. 8 do SWZ'!AB28</f>
        <v>16000</v>
      </c>
      <c r="J30" s="63">
        <f>'Zał. 8 do SWZ'!AC28</f>
        <v>0</v>
      </c>
      <c r="K30" s="63">
        <f>'Zał. 8 do SWZ'!AD28</f>
        <v>0</v>
      </c>
      <c r="L30" s="63">
        <f>'Zał. 8 do SWZ'!AE28</f>
        <v>0</v>
      </c>
      <c r="M30" s="63">
        <f>'Zał. 8 do SWZ'!AF28</f>
        <v>0</v>
      </c>
      <c r="N30" s="121">
        <f>'Zał. 8 do SWZ'!BM28</f>
        <v>914.64</v>
      </c>
    </row>
    <row r="31" spans="1:15" s="23" customFormat="1" ht="21" customHeight="1" x14ac:dyDescent="0.2">
      <c r="A31" s="11">
        <v>37</v>
      </c>
      <c r="B31" s="135"/>
      <c r="C31" s="139">
        <v>7</v>
      </c>
      <c r="D31" s="79"/>
      <c r="E31" s="81" t="s">
        <v>48</v>
      </c>
      <c r="F31" s="125">
        <f t="shared" si="1"/>
        <v>25000</v>
      </c>
      <c r="G31" s="125">
        <f t="shared" ref="G31:N31" si="12">SUM(G32)</f>
        <v>0</v>
      </c>
      <c r="H31" s="125">
        <f t="shared" si="12"/>
        <v>0</v>
      </c>
      <c r="I31" s="125">
        <f t="shared" si="12"/>
        <v>25000</v>
      </c>
      <c r="J31" s="125">
        <f t="shared" si="12"/>
        <v>0</v>
      </c>
      <c r="K31" s="125">
        <f t="shared" si="12"/>
        <v>0</v>
      </c>
      <c r="L31" s="125">
        <f t="shared" si="12"/>
        <v>0</v>
      </c>
      <c r="M31" s="125">
        <f t="shared" si="12"/>
        <v>0</v>
      </c>
      <c r="N31" s="126">
        <f t="shared" si="12"/>
        <v>1271.04</v>
      </c>
    </row>
    <row r="32" spans="1:15" s="23" customFormat="1" ht="21" customHeight="1" x14ac:dyDescent="0.2">
      <c r="A32" s="11">
        <v>38</v>
      </c>
      <c r="B32" s="134">
        <v>25</v>
      </c>
      <c r="C32" s="137"/>
      <c r="D32" s="120">
        <v>1</v>
      </c>
      <c r="E32" s="60" t="s">
        <v>48</v>
      </c>
      <c r="F32" s="4">
        <f t="shared" si="1"/>
        <v>25000</v>
      </c>
      <c r="G32" s="63">
        <f>'Zał. 8 do SWZ'!Z30</f>
        <v>0</v>
      </c>
      <c r="H32" s="63">
        <f>'Zał. 8 do SWZ'!AA30</f>
        <v>0</v>
      </c>
      <c r="I32" s="63">
        <f>'Zał. 8 do SWZ'!AB30</f>
        <v>25000</v>
      </c>
      <c r="J32" s="63">
        <f>'Zał. 8 do SWZ'!AC30</f>
        <v>0</v>
      </c>
      <c r="K32" s="63">
        <f>'Zał. 8 do SWZ'!AD30</f>
        <v>0</v>
      </c>
      <c r="L32" s="63">
        <f>'Zał. 8 do SWZ'!AE30</f>
        <v>0</v>
      </c>
      <c r="M32" s="63">
        <f>'Zał. 8 do SWZ'!AF30</f>
        <v>0</v>
      </c>
      <c r="N32" s="121">
        <f>'Zał. 8 do SWZ'!BM30</f>
        <v>1271.04</v>
      </c>
    </row>
    <row r="33" spans="1:14" s="23" customFormat="1" ht="21" customHeight="1" x14ac:dyDescent="0.2">
      <c r="A33" s="11">
        <v>39</v>
      </c>
      <c r="B33" s="135"/>
      <c r="C33" s="139">
        <v>8</v>
      </c>
      <c r="D33" s="79"/>
      <c r="E33" s="81" t="s">
        <v>49</v>
      </c>
      <c r="F33" s="125">
        <f t="shared" si="1"/>
        <v>16000</v>
      </c>
      <c r="G33" s="125">
        <f t="shared" ref="G33:N33" si="13">SUM(G34)</f>
        <v>0</v>
      </c>
      <c r="H33" s="125">
        <f t="shared" si="13"/>
        <v>0</v>
      </c>
      <c r="I33" s="125">
        <f t="shared" si="13"/>
        <v>16000</v>
      </c>
      <c r="J33" s="125">
        <f t="shared" si="13"/>
        <v>0</v>
      </c>
      <c r="K33" s="125">
        <f t="shared" si="13"/>
        <v>0</v>
      </c>
      <c r="L33" s="125">
        <f t="shared" si="13"/>
        <v>0</v>
      </c>
      <c r="M33" s="125">
        <f t="shared" si="13"/>
        <v>0</v>
      </c>
      <c r="N33" s="126">
        <f t="shared" si="13"/>
        <v>914.64</v>
      </c>
    </row>
    <row r="34" spans="1:14" s="23" customFormat="1" ht="21" customHeight="1" x14ac:dyDescent="0.2">
      <c r="A34" s="11">
        <v>40</v>
      </c>
      <c r="B34" s="134">
        <v>26</v>
      </c>
      <c r="C34" s="137"/>
      <c r="D34" s="120">
        <v>1</v>
      </c>
      <c r="E34" s="60" t="s">
        <v>50</v>
      </c>
      <c r="F34" s="4">
        <f t="shared" si="1"/>
        <v>16000</v>
      </c>
      <c r="G34" s="63">
        <f>'Zał. 8 do SWZ'!Z32</f>
        <v>0</v>
      </c>
      <c r="H34" s="63">
        <f>'Zał. 8 do SWZ'!AA32</f>
        <v>0</v>
      </c>
      <c r="I34" s="63">
        <f>'Zał. 8 do SWZ'!AB32</f>
        <v>16000</v>
      </c>
      <c r="J34" s="63">
        <f>'Zał. 8 do SWZ'!AC32</f>
        <v>0</v>
      </c>
      <c r="K34" s="63">
        <f>'Zał. 8 do SWZ'!AD32</f>
        <v>0</v>
      </c>
      <c r="L34" s="63">
        <f>'Zał. 8 do SWZ'!AE32</f>
        <v>0</v>
      </c>
      <c r="M34" s="63">
        <f>'Zał. 8 do SWZ'!AF32</f>
        <v>0</v>
      </c>
      <c r="N34" s="121">
        <f>'Zał. 8 do SWZ'!BM32</f>
        <v>914.64</v>
      </c>
    </row>
    <row r="35" spans="1:14" s="23" customFormat="1" ht="21" customHeight="1" x14ac:dyDescent="0.2">
      <c r="A35" s="11">
        <v>41</v>
      </c>
      <c r="B35" s="135"/>
      <c r="C35" s="139">
        <v>9</v>
      </c>
      <c r="D35" s="79"/>
      <c r="E35" s="81" t="s">
        <v>51</v>
      </c>
      <c r="F35" s="125">
        <f t="shared" si="1"/>
        <v>22000</v>
      </c>
      <c r="G35" s="125">
        <f t="shared" ref="G35:N35" si="14">SUM(G36)</f>
        <v>0</v>
      </c>
      <c r="H35" s="125">
        <f t="shared" si="14"/>
        <v>0</v>
      </c>
      <c r="I35" s="125">
        <f t="shared" si="14"/>
        <v>0</v>
      </c>
      <c r="J35" s="125">
        <f t="shared" si="14"/>
        <v>22000</v>
      </c>
      <c r="K35" s="125">
        <f t="shared" si="14"/>
        <v>0</v>
      </c>
      <c r="L35" s="125">
        <f t="shared" si="14"/>
        <v>0</v>
      </c>
      <c r="M35" s="125">
        <f t="shared" si="14"/>
        <v>0</v>
      </c>
      <c r="N35" s="126">
        <f t="shared" si="14"/>
        <v>1152.24</v>
      </c>
    </row>
    <row r="36" spans="1:14" s="23" customFormat="1" ht="21" customHeight="1" x14ac:dyDescent="0.2">
      <c r="A36" s="11">
        <v>42</v>
      </c>
      <c r="B36" s="134">
        <v>27</v>
      </c>
      <c r="C36" s="137"/>
      <c r="D36" s="120">
        <v>1</v>
      </c>
      <c r="E36" s="60" t="s">
        <v>51</v>
      </c>
      <c r="F36" s="4">
        <f t="shared" si="1"/>
        <v>22000</v>
      </c>
      <c r="G36" s="63">
        <f>'Zał. 8 do SWZ'!Z34</f>
        <v>0</v>
      </c>
      <c r="H36" s="63">
        <f>'Zał. 8 do SWZ'!AA34</f>
        <v>0</v>
      </c>
      <c r="I36" s="63">
        <f>'Zał. 8 do SWZ'!AB34</f>
        <v>0</v>
      </c>
      <c r="J36" s="63">
        <f>'Zał. 8 do SWZ'!AC34</f>
        <v>22000</v>
      </c>
      <c r="K36" s="63">
        <f>'Zał. 8 do SWZ'!AD34</f>
        <v>0</v>
      </c>
      <c r="L36" s="63">
        <f>'Zał. 8 do SWZ'!AE34</f>
        <v>0</v>
      </c>
      <c r="M36" s="63">
        <f>'Zał. 8 do SWZ'!AF34</f>
        <v>0</v>
      </c>
      <c r="N36" s="121">
        <f>'Zał. 8 do SWZ'!BM34</f>
        <v>1152.24</v>
      </c>
    </row>
    <row r="37" spans="1:14" s="23" customFormat="1" ht="21" customHeight="1" x14ac:dyDescent="0.2">
      <c r="A37" s="11">
        <v>43</v>
      </c>
      <c r="B37" s="135"/>
      <c r="C37" s="139">
        <v>10</v>
      </c>
      <c r="D37" s="79"/>
      <c r="E37" s="81" t="s">
        <v>53</v>
      </c>
      <c r="F37" s="125">
        <f t="shared" si="1"/>
        <v>26000</v>
      </c>
      <c r="G37" s="125">
        <f t="shared" ref="G37:N37" si="15">SUM(G38)</f>
        <v>0</v>
      </c>
      <c r="H37" s="125">
        <f t="shared" si="15"/>
        <v>0</v>
      </c>
      <c r="I37" s="125">
        <f t="shared" si="15"/>
        <v>26000</v>
      </c>
      <c r="J37" s="125">
        <f t="shared" si="15"/>
        <v>0</v>
      </c>
      <c r="K37" s="125">
        <f t="shared" si="15"/>
        <v>0</v>
      </c>
      <c r="L37" s="125">
        <f t="shared" si="15"/>
        <v>0</v>
      </c>
      <c r="M37" s="125">
        <f t="shared" si="15"/>
        <v>0</v>
      </c>
      <c r="N37" s="126">
        <f t="shared" si="15"/>
        <v>1310.6400000000001</v>
      </c>
    </row>
    <row r="38" spans="1:14" s="23" customFormat="1" ht="21" customHeight="1" x14ac:dyDescent="0.2">
      <c r="A38" s="11">
        <v>44</v>
      </c>
      <c r="B38" s="134">
        <v>28</v>
      </c>
      <c r="C38" s="137"/>
      <c r="D38" s="120">
        <v>1</v>
      </c>
      <c r="E38" s="60" t="s">
        <v>53</v>
      </c>
      <c r="F38" s="4">
        <f t="shared" si="1"/>
        <v>26000</v>
      </c>
      <c r="G38" s="63">
        <f>'Zał. 8 do SWZ'!Z36</f>
        <v>0</v>
      </c>
      <c r="H38" s="63">
        <f>'Zał. 8 do SWZ'!AA36</f>
        <v>0</v>
      </c>
      <c r="I38" s="63">
        <f>'Zał. 8 do SWZ'!AB36</f>
        <v>26000</v>
      </c>
      <c r="J38" s="63">
        <f>'Zał. 8 do SWZ'!AC36</f>
        <v>0</v>
      </c>
      <c r="K38" s="63">
        <f>'Zał. 8 do SWZ'!AD36</f>
        <v>0</v>
      </c>
      <c r="L38" s="63">
        <f>'Zał. 8 do SWZ'!AE36</f>
        <v>0</v>
      </c>
      <c r="M38" s="63">
        <f>'Zał. 8 do SWZ'!AF36</f>
        <v>0</v>
      </c>
      <c r="N38" s="121">
        <f>'Zał. 8 do SWZ'!BM36</f>
        <v>1310.6400000000001</v>
      </c>
    </row>
    <row r="39" spans="1:14" s="23" customFormat="1" ht="21" customHeight="1" x14ac:dyDescent="0.2">
      <c r="A39" s="11">
        <v>45</v>
      </c>
      <c r="B39" s="135"/>
      <c r="C39" s="139">
        <v>11</v>
      </c>
      <c r="D39" s="79"/>
      <c r="E39" s="81" t="s">
        <v>55</v>
      </c>
      <c r="F39" s="125">
        <f t="shared" si="1"/>
        <v>9000</v>
      </c>
      <c r="G39" s="125">
        <f t="shared" ref="G39:N39" si="16">SUM(G40)</f>
        <v>0</v>
      </c>
      <c r="H39" s="125">
        <f t="shared" si="16"/>
        <v>9000</v>
      </c>
      <c r="I39" s="125">
        <f t="shared" si="16"/>
        <v>0</v>
      </c>
      <c r="J39" s="125">
        <f t="shared" si="16"/>
        <v>0</v>
      </c>
      <c r="K39" s="125">
        <f t="shared" si="16"/>
        <v>0</v>
      </c>
      <c r="L39" s="125">
        <f t="shared" si="16"/>
        <v>0</v>
      </c>
      <c r="M39" s="125">
        <f t="shared" si="16"/>
        <v>0</v>
      </c>
      <c r="N39" s="126">
        <f t="shared" si="16"/>
        <v>503.37</v>
      </c>
    </row>
    <row r="40" spans="1:14" ht="21" customHeight="1" x14ac:dyDescent="0.2">
      <c r="A40" s="11">
        <v>46</v>
      </c>
      <c r="B40" s="134">
        <v>29</v>
      </c>
      <c r="C40" s="137"/>
      <c r="D40" s="120">
        <v>1</v>
      </c>
      <c r="E40" s="60" t="s">
        <v>56</v>
      </c>
      <c r="F40" s="4">
        <f t="shared" si="1"/>
        <v>9000</v>
      </c>
      <c r="G40" s="63">
        <f>'Zał. 8 do SWZ'!Z38</f>
        <v>0</v>
      </c>
      <c r="H40" s="63">
        <f>'Zał. 8 do SWZ'!AA38</f>
        <v>9000</v>
      </c>
      <c r="I40" s="63">
        <f>'Zał. 8 do SWZ'!AB38</f>
        <v>0</v>
      </c>
      <c r="J40" s="63">
        <f>'Zał. 8 do SWZ'!AC38</f>
        <v>0</v>
      </c>
      <c r="K40" s="63">
        <f>'Zał. 8 do SWZ'!AD38</f>
        <v>0</v>
      </c>
      <c r="L40" s="63">
        <f>'Zał. 8 do SWZ'!AE38</f>
        <v>0</v>
      </c>
      <c r="M40" s="63">
        <f>'Zał. 8 do SWZ'!AF38</f>
        <v>0</v>
      </c>
      <c r="N40" s="121">
        <f>'Zał. 8 do SWZ'!BM38</f>
        <v>503.37</v>
      </c>
    </row>
    <row r="41" spans="1:14" s="23" customFormat="1" ht="21" customHeight="1" x14ac:dyDescent="0.2">
      <c r="A41" s="11">
        <v>47</v>
      </c>
      <c r="B41" s="135"/>
      <c r="C41" s="139">
        <v>12</v>
      </c>
      <c r="D41" s="79"/>
      <c r="E41" s="81" t="s">
        <v>57</v>
      </c>
      <c r="F41" s="125">
        <f t="shared" si="1"/>
        <v>33000</v>
      </c>
      <c r="G41" s="125">
        <f t="shared" ref="G41:N41" si="17">SUM(G42)</f>
        <v>0</v>
      </c>
      <c r="H41" s="125">
        <f t="shared" si="17"/>
        <v>0</v>
      </c>
      <c r="I41" s="125">
        <f t="shared" si="17"/>
        <v>33000</v>
      </c>
      <c r="J41" s="125">
        <f t="shared" si="17"/>
        <v>0</v>
      </c>
      <c r="K41" s="125">
        <f t="shared" si="17"/>
        <v>0</v>
      </c>
      <c r="L41" s="125">
        <f t="shared" si="17"/>
        <v>0</v>
      </c>
      <c r="M41" s="125">
        <f t="shared" si="17"/>
        <v>0</v>
      </c>
      <c r="N41" s="126">
        <f t="shared" si="17"/>
        <v>1587.84</v>
      </c>
    </row>
    <row r="42" spans="1:14" s="23" customFormat="1" ht="21" customHeight="1" x14ac:dyDescent="0.2">
      <c r="A42" s="11">
        <v>48</v>
      </c>
      <c r="B42" s="134">
        <v>30</v>
      </c>
      <c r="C42" s="137"/>
      <c r="D42" s="120">
        <v>1</v>
      </c>
      <c r="E42" s="60" t="s">
        <v>57</v>
      </c>
      <c r="F42" s="4">
        <f t="shared" si="1"/>
        <v>33000</v>
      </c>
      <c r="G42" s="63">
        <f>'Zał. 8 do SWZ'!Z40</f>
        <v>0</v>
      </c>
      <c r="H42" s="63">
        <f>'Zał. 8 do SWZ'!AA40</f>
        <v>0</v>
      </c>
      <c r="I42" s="63">
        <f>'Zał. 8 do SWZ'!AB40</f>
        <v>33000</v>
      </c>
      <c r="J42" s="63">
        <f>'Zał. 8 do SWZ'!AC40</f>
        <v>0</v>
      </c>
      <c r="K42" s="63">
        <f>'Zał. 8 do SWZ'!AD40</f>
        <v>0</v>
      </c>
      <c r="L42" s="63">
        <f>'Zał. 8 do SWZ'!AE40</f>
        <v>0</v>
      </c>
      <c r="M42" s="63">
        <f>'Zał. 8 do SWZ'!AF40</f>
        <v>0</v>
      </c>
      <c r="N42" s="121">
        <f>'Zał. 8 do SWZ'!BM40</f>
        <v>1587.84</v>
      </c>
    </row>
    <row r="43" spans="1:14" s="23" customFormat="1" ht="21" customHeight="1" x14ac:dyDescent="0.2">
      <c r="A43" s="11">
        <v>49</v>
      </c>
      <c r="B43" s="135"/>
      <c r="C43" s="139">
        <v>13</v>
      </c>
      <c r="D43" s="79"/>
      <c r="E43" s="81" t="s">
        <v>59</v>
      </c>
      <c r="F43" s="125">
        <f t="shared" si="1"/>
        <v>15000</v>
      </c>
      <c r="G43" s="125">
        <f t="shared" ref="G43:N43" si="18">SUM(G44)</f>
        <v>0</v>
      </c>
      <c r="H43" s="125">
        <f t="shared" si="18"/>
        <v>0</v>
      </c>
      <c r="I43" s="125">
        <f t="shared" si="18"/>
        <v>0</v>
      </c>
      <c r="J43" s="125">
        <f t="shared" si="18"/>
        <v>15000</v>
      </c>
      <c r="K43" s="125">
        <f t="shared" si="18"/>
        <v>0</v>
      </c>
      <c r="L43" s="125">
        <f t="shared" si="18"/>
        <v>0</v>
      </c>
      <c r="M43" s="125">
        <f t="shared" si="18"/>
        <v>0</v>
      </c>
      <c r="N43" s="126">
        <f t="shared" si="18"/>
        <v>875.04</v>
      </c>
    </row>
    <row r="44" spans="1:14" s="23" customFormat="1" ht="21" customHeight="1" x14ac:dyDescent="0.2">
      <c r="A44" s="11">
        <v>50</v>
      </c>
      <c r="B44" s="134">
        <v>31</v>
      </c>
      <c r="C44" s="137"/>
      <c r="D44" s="120">
        <v>1</v>
      </c>
      <c r="E44" s="60" t="s">
        <v>59</v>
      </c>
      <c r="F44" s="4">
        <f t="shared" si="1"/>
        <v>15000</v>
      </c>
      <c r="G44" s="63">
        <f>'Zał. 8 do SWZ'!Z42</f>
        <v>0</v>
      </c>
      <c r="H44" s="63">
        <f>'Zał. 8 do SWZ'!AA42</f>
        <v>0</v>
      </c>
      <c r="I44" s="63">
        <f>'Zał. 8 do SWZ'!AB42</f>
        <v>0</v>
      </c>
      <c r="J44" s="63">
        <f>'Zał. 8 do SWZ'!AC42</f>
        <v>15000</v>
      </c>
      <c r="K44" s="63">
        <f>'Zał. 8 do SWZ'!AD42</f>
        <v>0</v>
      </c>
      <c r="L44" s="63">
        <f>'Zał. 8 do SWZ'!AE42</f>
        <v>0</v>
      </c>
      <c r="M44" s="63">
        <f>'Zał. 8 do SWZ'!AF42</f>
        <v>0</v>
      </c>
      <c r="N44" s="121">
        <f>'Zał. 8 do SWZ'!BM42</f>
        <v>875.04</v>
      </c>
    </row>
    <row r="45" spans="1:14" s="23" customFormat="1" ht="21" customHeight="1" x14ac:dyDescent="0.2">
      <c r="A45" s="11">
        <v>51</v>
      </c>
      <c r="B45" s="135"/>
      <c r="C45" s="139">
        <v>14</v>
      </c>
      <c r="D45" s="79"/>
      <c r="E45" s="81" t="s">
        <v>265</v>
      </c>
      <c r="F45" s="125">
        <f t="shared" si="1"/>
        <v>25000</v>
      </c>
      <c r="G45" s="125">
        <f t="shared" ref="G45:N45" si="19">SUM(G46)</f>
        <v>0</v>
      </c>
      <c r="H45" s="125">
        <f t="shared" si="19"/>
        <v>0</v>
      </c>
      <c r="I45" s="125">
        <f t="shared" si="19"/>
        <v>0</v>
      </c>
      <c r="J45" s="125">
        <f t="shared" si="19"/>
        <v>25000</v>
      </c>
      <c r="K45" s="125">
        <f t="shared" si="19"/>
        <v>0</v>
      </c>
      <c r="L45" s="125">
        <f t="shared" si="19"/>
        <v>0</v>
      </c>
      <c r="M45" s="125">
        <f t="shared" si="19"/>
        <v>0</v>
      </c>
      <c r="N45" s="126">
        <f t="shared" si="19"/>
        <v>1271.04</v>
      </c>
    </row>
    <row r="46" spans="1:14" s="23" customFormat="1" ht="21" customHeight="1" x14ac:dyDescent="0.2">
      <c r="A46" s="11">
        <v>52</v>
      </c>
      <c r="B46" s="134">
        <v>32</v>
      </c>
      <c r="C46" s="137"/>
      <c r="D46" s="120">
        <v>1</v>
      </c>
      <c r="E46" s="60" t="s">
        <v>265</v>
      </c>
      <c r="F46" s="4">
        <f t="shared" si="1"/>
        <v>25000</v>
      </c>
      <c r="G46" s="63">
        <f>'Zał. 8 do SWZ'!Z44</f>
        <v>0</v>
      </c>
      <c r="H46" s="63">
        <f>'Zał. 8 do SWZ'!AA44</f>
        <v>0</v>
      </c>
      <c r="I46" s="63">
        <f>'Zał. 8 do SWZ'!AB44</f>
        <v>0</v>
      </c>
      <c r="J46" s="63">
        <f>'Zał. 8 do SWZ'!AC44</f>
        <v>25000</v>
      </c>
      <c r="K46" s="63">
        <f>'Zał. 8 do SWZ'!AD44</f>
        <v>0</v>
      </c>
      <c r="L46" s="63">
        <f>'Zał. 8 do SWZ'!AE44</f>
        <v>0</v>
      </c>
      <c r="M46" s="63">
        <f>'Zał. 8 do SWZ'!AF44</f>
        <v>0</v>
      </c>
      <c r="N46" s="121">
        <f>'Zał. 8 do SWZ'!BM44</f>
        <v>1271.04</v>
      </c>
    </row>
    <row r="47" spans="1:14" s="23" customFormat="1" ht="21" customHeight="1" x14ac:dyDescent="0.2">
      <c r="A47" s="11">
        <v>53</v>
      </c>
      <c r="B47" s="135"/>
      <c r="C47" s="139">
        <v>15</v>
      </c>
      <c r="D47" s="79"/>
      <c r="E47" s="81" t="s">
        <v>61</v>
      </c>
      <c r="F47" s="125">
        <f t="shared" si="1"/>
        <v>14000</v>
      </c>
      <c r="G47" s="125">
        <f t="shared" ref="G47:N47" si="20">SUM(G48)</f>
        <v>0</v>
      </c>
      <c r="H47" s="125">
        <f t="shared" si="20"/>
        <v>0</v>
      </c>
      <c r="I47" s="125">
        <f t="shared" si="20"/>
        <v>0</v>
      </c>
      <c r="J47" s="125">
        <f t="shared" si="20"/>
        <v>14000</v>
      </c>
      <c r="K47" s="125">
        <f t="shared" si="20"/>
        <v>0</v>
      </c>
      <c r="L47" s="125">
        <f t="shared" si="20"/>
        <v>0</v>
      </c>
      <c r="M47" s="125">
        <f t="shared" si="20"/>
        <v>0</v>
      </c>
      <c r="N47" s="126">
        <f t="shared" si="20"/>
        <v>835.44</v>
      </c>
    </row>
    <row r="48" spans="1:14" s="23" customFormat="1" ht="21" customHeight="1" x14ac:dyDescent="0.2">
      <c r="A48" s="11">
        <v>54</v>
      </c>
      <c r="B48" s="134">
        <v>33</v>
      </c>
      <c r="C48" s="137"/>
      <c r="D48" s="120">
        <v>1</v>
      </c>
      <c r="E48" s="60" t="s">
        <v>61</v>
      </c>
      <c r="F48" s="4">
        <f t="shared" si="1"/>
        <v>14000</v>
      </c>
      <c r="G48" s="63">
        <f>'Zał. 8 do SWZ'!Z46</f>
        <v>0</v>
      </c>
      <c r="H48" s="63">
        <f>'Zał. 8 do SWZ'!AA46</f>
        <v>0</v>
      </c>
      <c r="I48" s="63">
        <f>'Zał. 8 do SWZ'!AB46</f>
        <v>0</v>
      </c>
      <c r="J48" s="63">
        <f>'Zał. 8 do SWZ'!AC46</f>
        <v>14000</v>
      </c>
      <c r="K48" s="63">
        <f>'Zał. 8 do SWZ'!AD46</f>
        <v>0</v>
      </c>
      <c r="L48" s="63">
        <f>'Zał. 8 do SWZ'!AE46</f>
        <v>0</v>
      </c>
      <c r="M48" s="63">
        <f>'Zał. 8 do SWZ'!AF46</f>
        <v>0</v>
      </c>
      <c r="N48" s="121">
        <f>'Zał. 8 do SWZ'!BM46</f>
        <v>835.44</v>
      </c>
    </row>
    <row r="49" spans="1:14" s="23" customFormat="1" ht="21" customHeight="1" x14ac:dyDescent="0.2">
      <c r="A49" s="11">
        <v>55</v>
      </c>
      <c r="B49" s="135"/>
      <c r="C49" s="139">
        <v>16</v>
      </c>
      <c r="D49" s="79"/>
      <c r="E49" s="81" t="s">
        <v>63</v>
      </c>
      <c r="F49" s="125">
        <f t="shared" si="1"/>
        <v>11000</v>
      </c>
      <c r="G49" s="125">
        <f t="shared" ref="G49:N49" si="21">SUM(G50)</f>
        <v>0</v>
      </c>
      <c r="H49" s="125">
        <f t="shared" si="21"/>
        <v>11000</v>
      </c>
      <c r="I49" s="125">
        <f t="shared" si="21"/>
        <v>0</v>
      </c>
      <c r="J49" s="125">
        <f t="shared" si="21"/>
        <v>0</v>
      </c>
      <c r="K49" s="125">
        <f t="shared" si="21"/>
        <v>0</v>
      </c>
      <c r="L49" s="125">
        <f t="shared" si="21"/>
        <v>0</v>
      </c>
      <c r="M49" s="125">
        <f t="shared" si="21"/>
        <v>0</v>
      </c>
      <c r="N49" s="126">
        <f t="shared" si="21"/>
        <v>591.39</v>
      </c>
    </row>
    <row r="50" spans="1:14" s="23" customFormat="1" ht="21" customHeight="1" x14ac:dyDescent="0.2">
      <c r="A50" s="11">
        <v>56</v>
      </c>
      <c r="B50" s="134">
        <v>34</v>
      </c>
      <c r="C50" s="137"/>
      <c r="D50" s="120">
        <v>1</v>
      </c>
      <c r="E50" s="60" t="s">
        <v>63</v>
      </c>
      <c r="F50" s="4">
        <f t="shared" si="1"/>
        <v>11000</v>
      </c>
      <c r="G50" s="63">
        <f>'Zał. 8 do SWZ'!Z48</f>
        <v>0</v>
      </c>
      <c r="H50" s="63">
        <f>'Zał. 8 do SWZ'!AA48</f>
        <v>11000</v>
      </c>
      <c r="I50" s="63">
        <f>'Zał. 8 do SWZ'!AB48</f>
        <v>0</v>
      </c>
      <c r="J50" s="63">
        <f>'Zał. 8 do SWZ'!AC48</f>
        <v>0</v>
      </c>
      <c r="K50" s="63">
        <f>'Zał. 8 do SWZ'!AD48</f>
        <v>0</v>
      </c>
      <c r="L50" s="63">
        <f>'Zał. 8 do SWZ'!AE48</f>
        <v>0</v>
      </c>
      <c r="M50" s="63">
        <f>'Zał. 8 do SWZ'!AF48</f>
        <v>0</v>
      </c>
      <c r="N50" s="121">
        <f>'Zał. 8 do SWZ'!BM48</f>
        <v>591.39</v>
      </c>
    </row>
    <row r="51" spans="1:14" s="23" customFormat="1" ht="21" customHeight="1" x14ac:dyDescent="0.2">
      <c r="A51" s="11">
        <v>57</v>
      </c>
      <c r="B51" s="135"/>
      <c r="C51" s="139">
        <v>17</v>
      </c>
      <c r="D51" s="79"/>
      <c r="E51" s="81" t="s">
        <v>64</v>
      </c>
      <c r="F51" s="125">
        <f t="shared" si="1"/>
        <v>26000</v>
      </c>
      <c r="G51" s="125">
        <f t="shared" ref="G51:N51" si="22">SUM(G52)</f>
        <v>0</v>
      </c>
      <c r="H51" s="125">
        <f t="shared" si="22"/>
        <v>0</v>
      </c>
      <c r="I51" s="125">
        <f t="shared" si="22"/>
        <v>0</v>
      </c>
      <c r="J51" s="125">
        <f t="shared" si="22"/>
        <v>26000</v>
      </c>
      <c r="K51" s="125">
        <f t="shared" si="22"/>
        <v>0</v>
      </c>
      <c r="L51" s="125">
        <f t="shared" si="22"/>
        <v>0</v>
      </c>
      <c r="M51" s="125">
        <f t="shared" si="22"/>
        <v>0</v>
      </c>
      <c r="N51" s="126">
        <f t="shared" si="22"/>
        <v>1310.6400000000001</v>
      </c>
    </row>
    <row r="52" spans="1:14" ht="21" customHeight="1" x14ac:dyDescent="0.2">
      <c r="A52" s="11">
        <v>58</v>
      </c>
      <c r="B52" s="134">
        <v>35</v>
      </c>
      <c r="C52" s="137"/>
      <c r="D52" s="120">
        <v>1</v>
      </c>
      <c r="E52" s="60" t="s">
        <v>64</v>
      </c>
      <c r="F52" s="4">
        <f t="shared" si="1"/>
        <v>26000</v>
      </c>
      <c r="G52" s="63">
        <f>'Zał. 8 do SWZ'!Z50</f>
        <v>0</v>
      </c>
      <c r="H52" s="63">
        <f>'Zał. 8 do SWZ'!AA50</f>
        <v>0</v>
      </c>
      <c r="I52" s="63">
        <f>'Zał. 8 do SWZ'!AB50</f>
        <v>0</v>
      </c>
      <c r="J52" s="63">
        <f>'Zał. 8 do SWZ'!AC50</f>
        <v>26000</v>
      </c>
      <c r="K52" s="63">
        <f>'Zał. 8 do SWZ'!AD50</f>
        <v>0</v>
      </c>
      <c r="L52" s="63">
        <f>'Zał. 8 do SWZ'!AE50</f>
        <v>0</v>
      </c>
      <c r="M52" s="63">
        <f>'Zał. 8 do SWZ'!AF50</f>
        <v>0</v>
      </c>
      <c r="N52" s="121">
        <f>'Zał. 8 do SWZ'!BM50</f>
        <v>1310.6400000000001</v>
      </c>
    </row>
    <row r="53" spans="1:14" ht="21" customHeight="1" x14ac:dyDescent="0.2">
      <c r="A53" s="11">
        <v>59</v>
      </c>
      <c r="B53" s="135"/>
      <c r="C53" s="139">
        <v>18</v>
      </c>
      <c r="D53" s="79"/>
      <c r="E53" s="81" t="s">
        <v>65</v>
      </c>
      <c r="F53" s="125">
        <f t="shared" si="1"/>
        <v>22000</v>
      </c>
      <c r="G53" s="125">
        <f t="shared" ref="G53:N53" si="23">SUM(G54)</f>
        <v>0</v>
      </c>
      <c r="H53" s="125">
        <f t="shared" si="23"/>
        <v>0</v>
      </c>
      <c r="I53" s="125">
        <f t="shared" si="23"/>
        <v>0</v>
      </c>
      <c r="J53" s="125">
        <f t="shared" si="23"/>
        <v>22000</v>
      </c>
      <c r="K53" s="125">
        <f t="shared" si="23"/>
        <v>0</v>
      </c>
      <c r="L53" s="125">
        <f t="shared" si="23"/>
        <v>0</v>
      </c>
      <c r="M53" s="125">
        <f t="shared" si="23"/>
        <v>0</v>
      </c>
      <c r="N53" s="126">
        <f t="shared" si="23"/>
        <v>1152.24</v>
      </c>
    </row>
    <row r="54" spans="1:14" s="96" customFormat="1" ht="21" customHeight="1" x14ac:dyDescent="0.2">
      <c r="A54" s="11">
        <v>60</v>
      </c>
      <c r="B54" s="134">
        <v>36</v>
      </c>
      <c r="C54" s="137"/>
      <c r="D54" s="120">
        <v>1</v>
      </c>
      <c r="E54" s="60" t="s">
        <v>65</v>
      </c>
      <c r="F54" s="4">
        <f t="shared" si="1"/>
        <v>22000</v>
      </c>
      <c r="G54" s="63">
        <f>'Zał. 8 do SWZ'!Z52</f>
        <v>0</v>
      </c>
      <c r="H54" s="63">
        <f>'Zał. 8 do SWZ'!AA52</f>
        <v>0</v>
      </c>
      <c r="I54" s="63">
        <f>'Zał. 8 do SWZ'!AB52</f>
        <v>0</v>
      </c>
      <c r="J54" s="63">
        <f>'Zał. 8 do SWZ'!AC52</f>
        <v>22000</v>
      </c>
      <c r="K54" s="63">
        <f>'Zał. 8 do SWZ'!AD52</f>
        <v>0</v>
      </c>
      <c r="L54" s="63">
        <f>'Zał. 8 do SWZ'!AE52</f>
        <v>0</v>
      </c>
      <c r="M54" s="63">
        <f>'Zał. 8 do SWZ'!AF52</f>
        <v>0</v>
      </c>
      <c r="N54" s="121">
        <f>'Zał. 8 do SWZ'!BM52</f>
        <v>1152.24</v>
      </c>
    </row>
    <row r="55" spans="1:14" s="96" customFormat="1" ht="21" customHeight="1" x14ac:dyDescent="0.2">
      <c r="A55" s="11">
        <v>61</v>
      </c>
      <c r="B55" s="135"/>
      <c r="C55" s="139">
        <v>19</v>
      </c>
      <c r="D55" s="79"/>
      <c r="E55" s="81" t="s">
        <v>66</v>
      </c>
      <c r="F55" s="125">
        <f t="shared" si="1"/>
        <v>35000</v>
      </c>
      <c r="G55" s="125">
        <f t="shared" ref="G55:N55" si="24">SUM(G56)</f>
        <v>0</v>
      </c>
      <c r="H55" s="125">
        <f t="shared" si="24"/>
        <v>0</v>
      </c>
      <c r="I55" s="125">
        <f t="shared" si="24"/>
        <v>0</v>
      </c>
      <c r="J55" s="125">
        <f t="shared" si="24"/>
        <v>35000</v>
      </c>
      <c r="K55" s="125">
        <f t="shared" si="24"/>
        <v>0</v>
      </c>
      <c r="L55" s="125">
        <f t="shared" si="24"/>
        <v>0</v>
      </c>
      <c r="M55" s="125">
        <f t="shared" si="24"/>
        <v>0</v>
      </c>
      <c r="N55" s="126">
        <f t="shared" si="24"/>
        <v>1667.04</v>
      </c>
    </row>
    <row r="56" spans="1:14" s="96" customFormat="1" ht="21" customHeight="1" x14ac:dyDescent="0.2">
      <c r="A56" s="11">
        <v>62</v>
      </c>
      <c r="B56" s="134">
        <v>37</v>
      </c>
      <c r="C56" s="137"/>
      <c r="D56" s="120">
        <v>1</v>
      </c>
      <c r="E56" s="60" t="s">
        <v>66</v>
      </c>
      <c r="F56" s="4">
        <f t="shared" si="1"/>
        <v>35000</v>
      </c>
      <c r="G56" s="63">
        <f>'Zał. 8 do SWZ'!Z54</f>
        <v>0</v>
      </c>
      <c r="H56" s="63">
        <f>'Zał. 8 do SWZ'!AA54</f>
        <v>0</v>
      </c>
      <c r="I56" s="63">
        <f>'Zał. 8 do SWZ'!AB54</f>
        <v>0</v>
      </c>
      <c r="J56" s="63">
        <f>'Zał. 8 do SWZ'!AC54</f>
        <v>35000</v>
      </c>
      <c r="K56" s="63">
        <f>'Zał. 8 do SWZ'!AD54</f>
        <v>0</v>
      </c>
      <c r="L56" s="63">
        <f>'Zał. 8 do SWZ'!AE54</f>
        <v>0</v>
      </c>
      <c r="M56" s="63">
        <f>'Zał. 8 do SWZ'!AF54</f>
        <v>0</v>
      </c>
      <c r="N56" s="121">
        <f>'Zał. 8 do SWZ'!BM54</f>
        <v>1667.04</v>
      </c>
    </row>
    <row r="57" spans="1:14" s="96" customFormat="1" ht="21" customHeight="1" x14ac:dyDescent="0.2">
      <c r="A57" s="11">
        <v>63</v>
      </c>
      <c r="B57" s="135"/>
      <c r="C57" s="139">
        <v>20</v>
      </c>
      <c r="D57" s="79"/>
      <c r="E57" s="81" t="s">
        <v>68</v>
      </c>
      <c r="F57" s="125">
        <f t="shared" si="1"/>
        <v>90000</v>
      </c>
      <c r="G57" s="125">
        <f t="shared" ref="G57:N57" si="25">SUM(G58)</f>
        <v>0</v>
      </c>
      <c r="H57" s="125">
        <f t="shared" si="25"/>
        <v>0</v>
      </c>
      <c r="I57" s="125">
        <f t="shared" si="25"/>
        <v>0</v>
      </c>
      <c r="J57" s="125">
        <f t="shared" si="25"/>
        <v>0</v>
      </c>
      <c r="K57" s="125">
        <f t="shared" si="25"/>
        <v>90000</v>
      </c>
      <c r="L57" s="125">
        <f t="shared" si="25"/>
        <v>0</v>
      </c>
      <c r="M57" s="125">
        <f t="shared" si="25"/>
        <v>0</v>
      </c>
      <c r="N57" s="126">
        <f t="shared" si="25"/>
        <v>5078.3999999999996</v>
      </c>
    </row>
    <row r="58" spans="1:14" s="96" customFormat="1" ht="21" customHeight="1" x14ac:dyDescent="0.2">
      <c r="A58" s="11">
        <v>64</v>
      </c>
      <c r="B58" s="134">
        <v>38</v>
      </c>
      <c r="C58" s="137"/>
      <c r="D58" s="120">
        <v>1</v>
      </c>
      <c r="E58" s="60" t="s">
        <v>68</v>
      </c>
      <c r="F58" s="4">
        <f t="shared" si="1"/>
        <v>90000</v>
      </c>
      <c r="G58" s="63">
        <f>'Zał. 8 do SWZ'!Z56</f>
        <v>0</v>
      </c>
      <c r="H58" s="63">
        <f>'Zał. 8 do SWZ'!AA56</f>
        <v>0</v>
      </c>
      <c r="I58" s="63">
        <f>'Zał. 8 do SWZ'!AB56</f>
        <v>0</v>
      </c>
      <c r="J58" s="63">
        <f>'Zał. 8 do SWZ'!AC56</f>
        <v>0</v>
      </c>
      <c r="K58" s="63">
        <f>'Zał. 8 do SWZ'!AD56</f>
        <v>90000</v>
      </c>
      <c r="L58" s="63">
        <f>'Zał. 8 do SWZ'!AE56</f>
        <v>0</v>
      </c>
      <c r="M58" s="63">
        <f>'Zał. 8 do SWZ'!AF56</f>
        <v>0</v>
      </c>
      <c r="N58" s="121">
        <f>'Zał. 8 do SWZ'!BM56</f>
        <v>5078.3999999999996</v>
      </c>
    </row>
    <row r="59" spans="1:14" ht="21" customHeight="1" x14ac:dyDescent="0.2">
      <c r="A59" s="11">
        <v>65</v>
      </c>
      <c r="B59" s="135"/>
      <c r="C59" s="139">
        <v>21</v>
      </c>
      <c r="D59" s="79"/>
      <c r="E59" s="81" t="s">
        <v>70</v>
      </c>
      <c r="F59" s="125">
        <f t="shared" si="1"/>
        <v>13000</v>
      </c>
      <c r="G59" s="125">
        <f t="shared" ref="G59:N59" si="26">SUM(G60)</f>
        <v>0</v>
      </c>
      <c r="H59" s="125">
        <f t="shared" si="26"/>
        <v>13000</v>
      </c>
      <c r="I59" s="125">
        <f t="shared" si="26"/>
        <v>0</v>
      </c>
      <c r="J59" s="125">
        <f t="shared" si="26"/>
        <v>0</v>
      </c>
      <c r="K59" s="125">
        <f t="shared" si="26"/>
        <v>0</v>
      </c>
      <c r="L59" s="125">
        <f t="shared" si="26"/>
        <v>0</v>
      </c>
      <c r="M59" s="125">
        <f t="shared" si="26"/>
        <v>0</v>
      </c>
      <c r="N59" s="126">
        <f t="shared" si="26"/>
        <v>679.41</v>
      </c>
    </row>
    <row r="60" spans="1:14" s="96" customFormat="1" ht="21" customHeight="1" x14ac:dyDescent="0.2">
      <c r="A60" s="11">
        <v>66</v>
      </c>
      <c r="B60" s="134">
        <v>39</v>
      </c>
      <c r="C60" s="137"/>
      <c r="D60" s="120">
        <v>1</v>
      </c>
      <c r="E60" s="60" t="s">
        <v>70</v>
      </c>
      <c r="F60" s="4">
        <f t="shared" ref="F60:F119" si="27">SUM(G60:M60)</f>
        <v>13000</v>
      </c>
      <c r="G60" s="63">
        <f>'Zał. 8 do SWZ'!Z58</f>
        <v>0</v>
      </c>
      <c r="H60" s="63">
        <f>'Zał. 8 do SWZ'!AA58</f>
        <v>13000</v>
      </c>
      <c r="I60" s="63">
        <f>'Zał. 8 do SWZ'!AB58</f>
        <v>0</v>
      </c>
      <c r="J60" s="63">
        <f>'Zał. 8 do SWZ'!AC58</f>
        <v>0</v>
      </c>
      <c r="K60" s="63">
        <f>'Zał. 8 do SWZ'!AD58</f>
        <v>0</v>
      </c>
      <c r="L60" s="63">
        <f>'Zał. 8 do SWZ'!AE58</f>
        <v>0</v>
      </c>
      <c r="M60" s="63">
        <f>'Zał. 8 do SWZ'!AF58</f>
        <v>0</v>
      </c>
      <c r="N60" s="121">
        <f>'Zał. 8 do SWZ'!BM58</f>
        <v>679.41</v>
      </c>
    </row>
    <row r="61" spans="1:14" s="96" customFormat="1" ht="21" customHeight="1" x14ac:dyDescent="0.2">
      <c r="A61" s="11">
        <v>67</v>
      </c>
      <c r="B61" s="135"/>
      <c r="C61" s="139">
        <v>22</v>
      </c>
      <c r="D61" s="79"/>
      <c r="E61" s="81" t="s">
        <v>72</v>
      </c>
      <c r="F61" s="125">
        <f t="shared" si="27"/>
        <v>17000</v>
      </c>
      <c r="G61" s="125">
        <f t="shared" ref="G61:N61" si="28">SUM(G62)</f>
        <v>0</v>
      </c>
      <c r="H61" s="125">
        <f t="shared" si="28"/>
        <v>0</v>
      </c>
      <c r="I61" s="125">
        <f t="shared" si="28"/>
        <v>0</v>
      </c>
      <c r="J61" s="125">
        <f t="shared" si="28"/>
        <v>17000</v>
      </c>
      <c r="K61" s="125">
        <f t="shared" si="28"/>
        <v>0</v>
      </c>
      <c r="L61" s="125">
        <f t="shared" si="28"/>
        <v>0</v>
      </c>
      <c r="M61" s="125">
        <f t="shared" si="28"/>
        <v>0</v>
      </c>
      <c r="N61" s="126">
        <f t="shared" si="28"/>
        <v>954.24</v>
      </c>
    </row>
    <row r="62" spans="1:14" s="96" customFormat="1" ht="21" customHeight="1" x14ac:dyDescent="0.2">
      <c r="A62" s="11">
        <v>68</v>
      </c>
      <c r="B62" s="134">
        <v>40</v>
      </c>
      <c r="C62" s="137"/>
      <c r="D62" s="120">
        <v>1</v>
      </c>
      <c r="E62" s="60" t="s">
        <v>72</v>
      </c>
      <c r="F62" s="4">
        <f t="shared" si="27"/>
        <v>17000</v>
      </c>
      <c r="G62" s="63">
        <f>'Zał. 8 do SWZ'!Z60</f>
        <v>0</v>
      </c>
      <c r="H62" s="63">
        <f>'Zał. 8 do SWZ'!AA60</f>
        <v>0</v>
      </c>
      <c r="I62" s="63">
        <f>'Zał. 8 do SWZ'!AB60</f>
        <v>0</v>
      </c>
      <c r="J62" s="63">
        <f>'Zał. 8 do SWZ'!AC60</f>
        <v>17000</v>
      </c>
      <c r="K62" s="63">
        <f>'Zał. 8 do SWZ'!AD60</f>
        <v>0</v>
      </c>
      <c r="L62" s="63">
        <f>'Zał. 8 do SWZ'!AE60</f>
        <v>0</v>
      </c>
      <c r="M62" s="63">
        <f>'Zał. 8 do SWZ'!AF60</f>
        <v>0</v>
      </c>
      <c r="N62" s="121">
        <f>'Zał. 8 do SWZ'!BM60</f>
        <v>954.24</v>
      </c>
    </row>
    <row r="63" spans="1:14" s="96" customFormat="1" ht="21" customHeight="1" x14ac:dyDescent="0.2">
      <c r="A63" s="11">
        <v>69</v>
      </c>
      <c r="B63" s="135"/>
      <c r="C63" s="139">
        <v>23</v>
      </c>
      <c r="D63" s="79"/>
      <c r="E63" s="81" t="s">
        <v>73</v>
      </c>
      <c r="F63" s="125">
        <f t="shared" si="27"/>
        <v>86000</v>
      </c>
      <c r="G63" s="125">
        <f t="shared" ref="G63:N63" si="29">SUM(G64)</f>
        <v>0</v>
      </c>
      <c r="H63" s="125">
        <f t="shared" si="29"/>
        <v>0</v>
      </c>
      <c r="I63" s="125">
        <f t="shared" si="29"/>
        <v>0</v>
      </c>
      <c r="J63" s="125">
        <f t="shared" si="29"/>
        <v>86000</v>
      </c>
      <c r="K63" s="125">
        <f t="shared" si="29"/>
        <v>0</v>
      </c>
      <c r="L63" s="125">
        <f t="shared" si="29"/>
        <v>0</v>
      </c>
      <c r="M63" s="125">
        <f t="shared" si="29"/>
        <v>0</v>
      </c>
      <c r="N63" s="126">
        <f t="shared" si="29"/>
        <v>3686.64</v>
      </c>
    </row>
    <row r="64" spans="1:14" s="96" customFormat="1" ht="21" customHeight="1" x14ac:dyDescent="0.2">
      <c r="A64" s="11">
        <v>70</v>
      </c>
      <c r="B64" s="134">
        <v>41</v>
      </c>
      <c r="C64" s="137"/>
      <c r="D64" s="120">
        <v>1</v>
      </c>
      <c r="E64" s="60" t="s">
        <v>73</v>
      </c>
      <c r="F64" s="4">
        <f t="shared" si="27"/>
        <v>86000</v>
      </c>
      <c r="G64" s="63">
        <f>'Zał. 8 do SWZ'!Z62</f>
        <v>0</v>
      </c>
      <c r="H64" s="63">
        <f>'Zał. 8 do SWZ'!AA62</f>
        <v>0</v>
      </c>
      <c r="I64" s="63">
        <f>'Zał. 8 do SWZ'!AB62</f>
        <v>0</v>
      </c>
      <c r="J64" s="63">
        <f>'Zał. 8 do SWZ'!AC62</f>
        <v>86000</v>
      </c>
      <c r="K64" s="63">
        <f>'Zał. 8 do SWZ'!AD62</f>
        <v>0</v>
      </c>
      <c r="L64" s="63">
        <f>'Zał. 8 do SWZ'!AE62</f>
        <v>0</v>
      </c>
      <c r="M64" s="63">
        <f>'Zał. 8 do SWZ'!AF62</f>
        <v>0</v>
      </c>
      <c r="N64" s="121">
        <f>'Zał. 8 do SWZ'!BM62</f>
        <v>3686.64</v>
      </c>
    </row>
    <row r="65" spans="1:14" ht="21" customHeight="1" x14ac:dyDescent="0.2">
      <c r="A65" s="11">
        <v>71</v>
      </c>
      <c r="B65" s="135"/>
      <c r="C65" s="139">
        <v>24</v>
      </c>
      <c r="D65" s="79"/>
      <c r="E65" s="81" t="s">
        <v>74</v>
      </c>
      <c r="F65" s="125">
        <f t="shared" si="27"/>
        <v>14000</v>
      </c>
      <c r="G65" s="125">
        <f t="shared" ref="G65:N65" si="30">SUM(G66)</f>
        <v>0</v>
      </c>
      <c r="H65" s="125">
        <f t="shared" si="30"/>
        <v>14000</v>
      </c>
      <c r="I65" s="125">
        <f t="shared" si="30"/>
        <v>0</v>
      </c>
      <c r="J65" s="125">
        <f t="shared" si="30"/>
        <v>0</v>
      </c>
      <c r="K65" s="125">
        <f t="shared" si="30"/>
        <v>0</v>
      </c>
      <c r="L65" s="125">
        <f t="shared" si="30"/>
        <v>0</v>
      </c>
      <c r="M65" s="125">
        <f t="shared" si="30"/>
        <v>0</v>
      </c>
      <c r="N65" s="126">
        <f t="shared" si="30"/>
        <v>723.42</v>
      </c>
    </row>
    <row r="66" spans="1:14" s="23" customFormat="1" ht="21" customHeight="1" x14ac:dyDescent="0.2">
      <c r="A66" s="11">
        <v>72</v>
      </c>
      <c r="B66" s="134">
        <v>42</v>
      </c>
      <c r="C66" s="137"/>
      <c r="D66" s="120">
        <v>1</v>
      </c>
      <c r="E66" s="60" t="s">
        <v>74</v>
      </c>
      <c r="F66" s="4">
        <f t="shared" si="27"/>
        <v>14000</v>
      </c>
      <c r="G66" s="63">
        <f>'Zał. 8 do SWZ'!Z64</f>
        <v>0</v>
      </c>
      <c r="H66" s="63">
        <f>'Zał. 8 do SWZ'!AA64</f>
        <v>14000</v>
      </c>
      <c r="I66" s="63">
        <f>'Zał. 8 do SWZ'!AB64</f>
        <v>0</v>
      </c>
      <c r="J66" s="63">
        <f>'Zał. 8 do SWZ'!AC64</f>
        <v>0</v>
      </c>
      <c r="K66" s="63">
        <f>'Zał. 8 do SWZ'!AD64</f>
        <v>0</v>
      </c>
      <c r="L66" s="63">
        <f>'Zał. 8 do SWZ'!AE64</f>
        <v>0</v>
      </c>
      <c r="M66" s="63">
        <f>'Zał. 8 do SWZ'!AF64</f>
        <v>0</v>
      </c>
      <c r="N66" s="121">
        <f>'Zał. 8 do SWZ'!BM64</f>
        <v>723.42</v>
      </c>
    </row>
    <row r="67" spans="1:14" s="96" customFormat="1" ht="21" customHeight="1" x14ac:dyDescent="0.2">
      <c r="A67" s="11">
        <v>73</v>
      </c>
      <c r="B67" s="135"/>
      <c r="C67" s="139">
        <v>25</v>
      </c>
      <c r="D67" s="79"/>
      <c r="E67" s="81" t="s">
        <v>75</v>
      </c>
      <c r="F67" s="125">
        <f t="shared" si="27"/>
        <v>117000</v>
      </c>
      <c r="G67" s="125">
        <f t="shared" ref="G67:N67" si="31">SUM(G68)</f>
        <v>0</v>
      </c>
      <c r="H67" s="125">
        <f t="shared" si="31"/>
        <v>0</v>
      </c>
      <c r="I67" s="125">
        <f t="shared" si="31"/>
        <v>0</v>
      </c>
      <c r="J67" s="125">
        <f t="shared" si="31"/>
        <v>0</v>
      </c>
      <c r="K67" s="125">
        <f t="shared" si="31"/>
        <v>117000</v>
      </c>
      <c r="L67" s="125">
        <f t="shared" si="31"/>
        <v>0</v>
      </c>
      <c r="M67" s="125">
        <f t="shared" si="31"/>
        <v>0</v>
      </c>
      <c r="N67" s="126">
        <f t="shared" si="31"/>
        <v>6007.2</v>
      </c>
    </row>
    <row r="68" spans="1:14" s="96" customFormat="1" ht="21" customHeight="1" x14ac:dyDescent="0.2">
      <c r="A68" s="11">
        <v>74</v>
      </c>
      <c r="B68" s="134">
        <v>43</v>
      </c>
      <c r="C68" s="137"/>
      <c r="D68" s="120">
        <v>1</v>
      </c>
      <c r="E68" s="60" t="s">
        <v>75</v>
      </c>
      <c r="F68" s="4">
        <f t="shared" si="27"/>
        <v>117000</v>
      </c>
      <c r="G68" s="63">
        <f>'Zał. 8 do SWZ'!Z66</f>
        <v>0</v>
      </c>
      <c r="H68" s="63">
        <f>'Zał. 8 do SWZ'!AA66</f>
        <v>0</v>
      </c>
      <c r="I68" s="63">
        <f>'Zał. 8 do SWZ'!AB66</f>
        <v>0</v>
      </c>
      <c r="J68" s="63">
        <f>'Zał. 8 do SWZ'!AC66</f>
        <v>0</v>
      </c>
      <c r="K68" s="63">
        <f>'Zał. 8 do SWZ'!AD66</f>
        <v>117000</v>
      </c>
      <c r="L68" s="63">
        <f>'Zał. 8 do SWZ'!AE66</f>
        <v>0</v>
      </c>
      <c r="M68" s="63">
        <f>'Zał. 8 do SWZ'!AF66</f>
        <v>0</v>
      </c>
      <c r="N68" s="121">
        <f>'Zał. 8 do SWZ'!BM66</f>
        <v>6007.2</v>
      </c>
    </row>
    <row r="69" spans="1:14" ht="21" customHeight="1" x14ac:dyDescent="0.2">
      <c r="A69" s="11">
        <v>75</v>
      </c>
      <c r="B69" s="135"/>
      <c r="C69" s="139">
        <v>26</v>
      </c>
      <c r="D69" s="79"/>
      <c r="E69" s="81" t="s">
        <v>76</v>
      </c>
      <c r="F69" s="125">
        <f>SUM(G69:M69)</f>
        <v>83000</v>
      </c>
      <c r="G69" s="125">
        <f t="shared" ref="G69:N69" si="32">SUM(G70:G71)</f>
        <v>0</v>
      </c>
      <c r="H69" s="125">
        <f t="shared" si="32"/>
        <v>6000</v>
      </c>
      <c r="I69" s="125">
        <f t="shared" si="32"/>
        <v>0</v>
      </c>
      <c r="J69" s="125">
        <f t="shared" si="32"/>
        <v>77000</v>
      </c>
      <c r="K69" s="125">
        <f t="shared" si="32"/>
        <v>0</v>
      </c>
      <c r="L69" s="125">
        <f t="shared" si="32"/>
        <v>0</v>
      </c>
      <c r="M69" s="125">
        <f t="shared" si="32"/>
        <v>0</v>
      </c>
      <c r="N69" s="126">
        <f t="shared" si="32"/>
        <v>3701.58</v>
      </c>
    </row>
    <row r="70" spans="1:14" s="23" customFormat="1" ht="21" customHeight="1" x14ac:dyDescent="0.2">
      <c r="A70" s="11">
        <v>76</v>
      </c>
      <c r="B70" s="134">
        <v>44</v>
      </c>
      <c r="C70" s="137"/>
      <c r="D70" s="120">
        <v>1</v>
      </c>
      <c r="E70" s="60" t="s">
        <v>77</v>
      </c>
      <c r="F70" s="4">
        <f t="shared" si="27"/>
        <v>77000</v>
      </c>
      <c r="G70" s="63">
        <f>'Zał. 8 do SWZ'!Z68</f>
        <v>0</v>
      </c>
      <c r="H70" s="63">
        <f>'Zał. 8 do SWZ'!AA68</f>
        <v>0</v>
      </c>
      <c r="I70" s="63">
        <f>'Zał. 8 do SWZ'!AB68</f>
        <v>0</v>
      </c>
      <c r="J70" s="63">
        <f>'Zał. 8 do SWZ'!AC68</f>
        <v>77000</v>
      </c>
      <c r="K70" s="63">
        <f>'Zał. 8 do SWZ'!AD68</f>
        <v>0</v>
      </c>
      <c r="L70" s="63">
        <f>'Zał. 8 do SWZ'!AE68</f>
        <v>0</v>
      </c>
      <c r="M70" s="63">
        <f>'Zał. 8 do SWZ'!AF68</f>
        <v>0</v>
      </c>
      <c r="N70" s="121">
        <f>'Zał. 8 do SWZ'!BM68</f>
        <v>3330.24</v>
      </c>
    </row>
    <row r="71" spans="1:14" s="23" customFormat="1" ht="21" customHeight="1" x14ac:dyDescent="0.2">
      <c r="A71" s="11">
        <v>77</v>
      </c>
      <c r="B71" s="134">
        <v>45</v>
      </c>
      <c r="C71" s="137"/>
      <c r="D71" s="120">
        <v>2</v>
      </c>
      <c r="E71" s="60" t="s">
        <v>79</v>
      </c>
      <c r="F71" s="4">
        <f t="shared" si="27"/>
        <v>6000</v>
      </c>
      <c r="G71" s="63">
        <f>'Zał. 8 do SWZ'!Z69</f>
        <v>0</v>
      </c>
      <c r="H71" s="63">
        <f>'Zał. 8 do SWZ'!AA69</f>
        <v>6000</v>
      </c>
      <c r="I71" s="63">
        <f>'Zał. 8 do SWZ'!AB69</f>
        <v>0</v>
      </c>
      <c r="J71" s="63">
        <f>'Zał. 8 do SWZ'!AC69</f>
        <v>0</v>
      </c>
      <c r="K71" s="63">
        <f>'Zał. 8 do SWZ'!AD69</f>
        <v>0</v>
      </c>
      <c r="L71" s="63">
        <f>'Zał. 8 do SWZ'!AE69</f>
        <v>0</v>
      </c>
      <c r="M71" s="63">
        <f>'Zał. 8 do SWZ'!AF69</f>
        <v>0</v>
      </c>
      <c r="N71" s="121">
        <f>'Zał. 8 do SWZ'!BM69</f>
        <v>371.34</v>
      </c>
    </row>
    <row r="72" spans="1:14" ht="21" customHeight="1" x14ac:dyDescent="0.2">
      <c r="A72" s="11">
        <v>78</v>
      </c>
      <c r="B72" s="135"/>
      <c r="C72" s="139">
        <v>27</v>
      </c>
      <c r="D72" s="79"/>
      <c r="E72" s="81" t="s">
        <v>80</v>
      </c>
      <c r="F72" s="125">
        <f t="shared" si="27"/>
        <v>14000</v>
      </c>
      <c r="G72" s="125">
        <f t="shared" ref="G72:N72" si="33">SUM(G73)</f>
        <v>0</v>
      </c>
      <c r="H72" s="125">
        <f t="shared" si="33"/>
        <v>14000</v>
      </c>
      <c r="I72" s="125">
        <f t="shared" si="33"/>
        <v>0</v>
      </c>
      <c r="J72" s="125">
        <f t="shared" si="33"/>
        <v>0</v>
      </c>
      <c r="K72" s="125">
        <f t="shared" si="33"/>
        <v>0</v>
      </c>
      <c r="L72" s="125">
        <f t="shared" si="33"/>
        <v>0</v>
      </c>
      <c r="M72" s="125">
        <f t="shared" si="33"/>
        <v>0</v>
      </c>
      <c r="N72" s="126">
        <f t="shared" si="33"/>
        <v>723.42</v>
      </c>
    </row>
    <row r="73" spans="1:14" s="23" customFormat="1" ht="21" customHeight="1" x14ac:dyDescent="0.2">
      <c r="A73" s="11">
        <v>79</v>
      </c>
      <c r="B73" s="134">
        <v>46</v>
      </c>
      <c r="C73" s="137"/>
      <c r="D73" s="120">
        <v>1</v>
      </c>
      <c r="E73" s="60" t="s">
        <v>80</v>
      </c>
      <c r="F73" s="4">
        <f t="shared" si="27"/>
        <v>14000</v>
      </c>
      <c r="G73" s="63">
        <f>'Zał. 8 do SWZ'!Z71</f>
        <v>0</v>
      </c>
      <c r="H73" s="63">
        <f>'Zał. 8 do SWZ'!AA71</f>
        <v>14000</v>
      </c>
      <c r="I73" s="63">
        <f>'Zał. 8 do SWZ'!AB71</f>
        <v>0</v>
      </c>
      <c r="J73" s="63">
        <f>'Zał. 8 do SWZ'!AC71</f>
        <v>0</v>
      </c>
      <c r="K73" s="63">
        <f>'Zał. 8 do SWZ'!AD71</f>
        <v>0</v>
      </c>
      <c r="L73" s="63">
        <f>'Zał. 8 do SWZ'!AE71</f>
        <v>0</v>
      </c>
      <c r="M73" s="63">
        <f>'Zał. 8 do SWZ'!AF71</f>
        <v>0</v>
      </c>
      <c r="N73" s="121">
        <f>'Zał. 8 do SWZ'!BM71</f>
        <v>723.42</v>
      </c>
    </row>
    <row r="74" spans="1:14" s="23" customFormat="1" ht="21" customHeight="1" x14ac:dyDescent="0.2">
      <c r="A74" s="11">
        <v>80</v>
      </c>
      <c r="B74" s="135"/>
      <c r="C74" s="139">
        <v>28</v>
      </c>
      <c r="D74" s="79"/>
      <c r="E74" s="81" t="s">
        <v>81</v>
      </c>
      <c r="F74" s="125">
        <f t="shared" si="27"/>
        <v>8000</v>
      </c>
      <c r="G74" s="125">
        <f t="shared" ref="G74:N74" si="34">SUM(G75)</f>
        <v>0</v>
      </c>
      <c r="H74" s="125">
        <f t="shared" si="34"/>
        <v>8000</v>
      </c>
      <c r="I74" s="125">
        <f t="shared" si="34"/>
        <v>0</v>
      </c>
      <c r="J74" s="125">
        <f t="shared" si="34"/>
        <v>0</v>
      </c>
      <c r="K74" s="125">
        <f t="shared" si="34"/>
        <v>0</v>
      </c>
      <c r="L74" s="125">
        <f t="shared" si="34"/>
        <v>0</v>
      </c>
      <c r="M74" s="125">
        <f t="shared" si="34"/>
        <v>0</v>
      </c>
      <c r="N74" s="126">
        <f t="shared" si="34"/>
        <v>459.36</v>
      </c>
    </row>
    <row r="75" spans="1:14" s="96" customFormat="1" ht="21" customHeight="1" x14ac:dyDescent="0.2">
      <c r="A75" s="11">
        <v>81</v>
      </c>
      <c r="B75" s="134">
        <v>47</v>
      </c>
      <c r="C75" s="137"/>
      <c r="D75" s="120">
        <v>1</v>
      </c>
      <c r="E75" s="60" t="s">
        <v>81</v>
      </c>
      <c r="F75" s="4">
        <f t="shared" si="27"/>
        <v>8000</v>
      </c>
      <c r="G75" s="63">
        <f>'Zał. 8 do SWZ'!Z73</f>
        <v>0</v>
      </c>
      <c r="H75" s="63">
        <f>'Zał. 8 do SWZ'!AA73</f>
        <v>8000</v>
      </c>
      <c r="I75" s="63">
        <f>'Zał. 8 do SWZ'!AB73</f>
        <v>0</v>
      </c>
      <c r="J75" s="63">
        <f>'Zał. 8 do SWZ'!AC73</f>
        <v>0</v>
      </c>
      <c r="K75" s="63">
        <f>'Zał. 8 do SWZ'!AD73</f>
        <v>0</v>
      </c>
      <c r="L75" s="63">
        <f>'Zał. 8 do SWZ'!AE73</f>
        <v>0</v>
      </c>
      <c r="M75" s="63">
        <f>'Zał. 8 do SWZ'!AF73</f>
        <v>0</v>
      </c>
      <c r="N75" s="121">
        <f>'Zał. 8 do SWZ'!BM73</f>
        <v>459.36</v>
      </c>
    </row>
    <row r="76" spans="1:14" s="23" customFormat="1" ht="21" customHeight="1" x14ac:dyDescent="0.2">
      <c r="A76" s="11">
        <v>82</v>
      </c>
      <c r="B76" s="135"/>
      <c r="C76" s="139">
        <v>29</v>
      </c>
      <c r="D76" s="79"/>
      <c r="E76" s="81" t="s">
        <v>82</v>
      </c>
      <c r="F76" s="125">
        <f t="shared" si="27"/>
        <v>187000</v>
      </c>
      <c r="G76" s="125">
        <f t="shared" ref="G76:N76" si="35">SUM(G77)</f>
        <v>0</v>
      </c>
      <c r="H76" s="125">
        <f t="shared" si="35"/>
        <v>0</v>
      </c>
      <c r="I76" s="125">
        <f t="shared" si="35"/>
        <v>0</v>
      </c>
      <c r="J76" s="125">
        <f t="shared" si="35"/>
        <v>0</v>
      </c>
      <c r="K76" s="125">
        <f t="shared" si="35"/>
        <v>0</v>
      </c>
      <c r="L76" s="125">
        <f t="shared" si="35"/>
        <v>187000</v>
      </c>
      <c r="M76" s="125">
        <f t="shared" si="35"/>
        <v>0</v>
      </c>
      <c r="N76" s="126">
        <f t="shared" si="35"/>
        <v>9242.0400000000009</v>
      </c>
    </row>
    <row r="77" spans="1:14" s="96" customFormat="1" ht="21" customHeight="1" x14ac:dyDescent="0.2">
      <c r="A77" s="11">
        <v>83</v>
      </c>
      <c r="B77" s="134">
        <v>48</v>
      </c>
      <c r="C77" s="137"/>
      <c r="D77" s="120">
        <v>1</v>
      </c>
      <c r="E77" s="60" t="s">
        <v>83</v>
      </c>
      <c r="F77" s="4">
        <f t="shared" si="27"/>
        <v>187000</v>
      </c>
      <c r="G77" s="63">
        <f>'Zał. 8 do SWZ'!Z75</f>
        <v>0</v>
      </c>
      <c r="H77" s="63">
        <f>'Zał. 8 do SWZ'!AA75</f>
        <v>0</v>
      </c>
      <c r="I77" s="63">
        <f>'Zał. 8 do SWZ'!AB75</f>
        <v>0</v>
      </c>
      <c r="J77" s="63">
        <f>'Zał. 8 do SWZ'!AC75</f>
        <v>0</v>
      </c>
      <c r="K77" s="63">
        <f>'Zał. 8 do SWZ'!AD75</f>
        <v>0</v>
      </c>
      <c r="L77" s="63">
        <f>'Zał. 8 do SWZ'!AE75</f>
        <v>187000</v>
      </c>
      <c r="M77" s="63">
        <f>'Zał. 8 do SWZ'!AF75</f>
        <v>0</v>
      </c>
      <c r="N77" s="121">
        <f>'Zał. 8 do SWZ'!BM75</f>
        <v>9242.0400000000009</v>
      </c>
    </row>
    <row r="78" spans="1:14" s="23" customFormat="1" ht="21" customHeight="1" x14ac:dyDescent="0.2">
      <c r="A78" s="11">
        <v>84</v>
      </c>
      <c r="B78" s="135"/>
      <c r="C78" s="139">
        <v>30</v>
      </c>
      <c r="D78" s="79"/>
      <c r="E78" s="81" t="s">
        <v>85</v>
      </c>
      <c r="F78" s="125">
        <f t="shared" si="27"/>
        <v>17000</v>
      </c>
      <c r="G78" s="125">
        <f t="shared" ref="G78:N78" si="36">SUM(G79)</f>
        <v>0</v>
      </c>
      <c r="H78" s="125">
        <f t="shared" si="36"/>
        <v>0</v>
      </c>
      <c r="I78" s="125">
        <f t="shared" si="36"/>
        <v>0</v>
      </c>
      <c r="J78" s="125">
        <f t="shared" si="36"/>
        <v>17000</v>
      </c>
      <c r="K78" s="125">
        <f t="shared" si="36"/>
        <v>0</v>
      </c>
      <c r="L78" s="125">
        <f t="shared" si="36"/>
        <v>0</v>
      </c>
      <c r="M78" s="125">
        <f t="shared" si="36"/>
        <v>0</v>
      </c>
      <c r="N78" s="126">
        <f t="shared" si="36"/>
        <v>954.24</v>
      </c>
    </row>
    <row r="79" spans="1:14" s="23" customFormat="1" ht="21" customHeight="1" x14ac:dyDescent="0.2">
      <c r="A79" s="11">
        <v>85</v>
      </c>
      <c r="B79" s="134">
        <v>49</v>
      </c>
      <c r="C79" s="137"/>
      <c r="D79" s="120">
        <v>1</v>
      </c>
      <c r="E79" s="60" t="s">
        <v>85</v>
      </c>
      <c r="F79" s="4">
        <f t="shared" si="27"/>
        <v>17000</v>
      </c>
      <c r="G79" s="63">
        <f>'Zał. 8 do SWZ'!Z77</f>
        <v>0</v>
      </c>
      <c r="H79" s="63">
        <f>'Zał. 8 do SWZ'!AA77</f>
        <v>0</v>
      </c>
      <c r="I79" s="63">
        <f>'Zał. 8 do SWZ'!AB77</f>
        <v>0</v>
      </c>
      <c r="J79" s="63">
        <f>'Zał. 8 do SWZ'!AC77</f>
        <v>17000</v>
      </c>
      <c r="K79" s="63">
        <f>'Zał. 8 do SWZ'!AD77</f>
        <v>0</v>
      </c>
      <c r="L79" s="63">
        <f>'Zał. 8 do SWZ'!AE77</f>
        <v>0</v>
      </c>
      <c r="M79" s="63">
        <f>'Zał. 8 do SWZ'!AF77</f>
        <v>0</v>
      </c>
      <c r="N79" s="121">
        <f>'Zał. 8 do SWZ'!BM77</f>
        <v>954.24</v>
      </c>
    </row>
    <row r="80" spans="1:14" s="96" customFormat="1" ht="21" customHeight="1" x14ac:dyDescent="0.2">
      <c r="A80" s="11">
        <v>86</v>
      </c>
      <c r="B80" s="135"/>
      <c r="C80" s="139">
        <v>31</v>
      </c>
      <c r="D80" s="79"/>
      <c r="E80" s="81" t="s">
        <v>86</v>
      </c>
      <c r="F80" s="125">
        <f t="shared" si="27"/>
        <v>57000</v>
      </c>
      <c r="G80" s="125">
        <f t="shared" ref="G80:N80" si="37">SUM(G81)</f>
        <v>0</v>
      </c>
      <c r="H80" s="125">
        <f t="shared" si="37"/>
        <v>0</v>
      </c>
      <c r="I80" s="125">
        <f t="shared" si="37"/>
        <v>0</v>
      </c>
      <c r="J80" s="125">
        <f t="shared" si="37"/>
        <v>57000</v>
      </c>
      <c r="K80" s="125">
        <f t="shared" si="37"/>
        <v>0</v>
      </c>
      <c r="L80" s="125">
        <f t="shared" si="37"/>
        <v>0</v>
      </c>
      <c r="M80" s="125">
        <f t="shared" si="37"/>
        <v>0</v>
      </c>
      <c r="N80" s="126">
        <f t="shared" si="37"/>
        <v>2538.2399999999998</v>
      </c>
    </row>
    <row r="81" spans="1:14" s="23" customFormat="1" ht="21" customHeight="1" x14ac:dyDescent="0.2">
      <c r="A81" s="11">
        <v>87</v>
      </c>
      <c r="B81" s="134">
        <v>50</v>
      </c>
      <c r="C81" s="137"/>
      <c r="D81" s="120">
        <v>1</v>
      </c>
      <c r="E81" s="60" t="s">
        <v>86</v>
      </c>
      <c r="F81" s="4">
        <f t="shared" si="27"/>
        <v>57000</v>
      </c>
      <c r="G81" s="63">
        <f>'Zał. 8 do SWZ'!Z79</f>
        <v>0</v>
      </c>
      <c r="H81" s="63">
        <f>'Zał. 8 do SWZ'!AA79</f>
        <v>0</v>
      </c>
      <c r="I81" s="63">
        <f>'Zał. 8 do SWZ'!AB79</f>
        <v>0</v>
      </c>
      <c r="J81" s="63">
        <f>'Zał. 8 do SWZ'!AC79</f>
        <v>57000</v>
      </c>
      <c r="K81" s="63">
        <f>'Zał. 8 do SWZ'!AD79</f>
        <v>0</v>
      </c>
      <c r="L81" s="63">
        <f>'Zał. 8 do SWZ'!AE79</f>
        <v>0</v>
      </c>
      <c r="M81" s="63">
        <f>'Zał. 8 do SWZ'!AF79</f>
        <v>0</v>
      </c>
      <c r="N81" s="121">
        <f>'Zał. 8 do SWZ'!BM79</f>
        <v>2538.2399999999998</v>
      </c>
    </row>
    <row r="82" spans="1:14" s="96" customFormat="1" ht="21" customHeight="1" x14ac:dyDescent="0.2">
      <c r="A82" s="11">
        <v>88</v>
      </c>
      <c r="B82" s="135"/>
      <c r="C82" s="139">
        <v>32</v>
      </c>
      <c r="D82" s="79"/>
      <c r="E82" s="81" t="s">
        <v>88</v>
      </c>
      <c r="F82" s="125">
        <f t="shared" si="27"/>
        <v>70000</v>
      </c>
      <c r="G82" s="125">
        <f t="shared" ref="G82:N82" si="38">SUM(G83)</f>
        <v>0</v>
      </c>
      <c r="H82" s="125">
        <f t="shared" si="38"/>
        <v>0</v>
      </c>
      <c r="I82" s="125">
        <f t="shared" si="38"/>
        <v>70000</v>
      </c>
      <c r="J82" s="125">
        <f t="shared" si="38"/>
        <v>0</v>
      </c>
      <c r="K82" s="125">
        <f t="shared" si="38"/>
        <v>0</v>
      </c>
      <c r="L82" s="125">
        <f t="shared" si="38"/>
        <v>0</v>
      </c>
      <c r="M82" s="125">
        <f t="shared" si="38"/>
        <v>0</v>
      </c>
      <c r="N82" s="126">
        <f t="shared" si="38"/>
        <v>3053.04</v>
      </c>
    </row>
    <row r="83" spans="1:14" s="96" customFormat="1" ht="21" customHeight="1" x14ac:dyDescent="0.2">
      <c r="A83" s="11">
        <v>89</v>
      </c>
      <c r="B83" s="134">
        <v>51</v>
      </c>
      <c r="C83" s="137"/>
      <c r="D83" s="120">
        <v>1</v>
      </c>
      <c r="E83" s="60" t="s">
        <v>88</v>
      </c>
      <c r="F83" s="4">
        <f t="shared" si="27"/>
        <v>70000</v>
      </c>
      <c r="G83" s="63">
        <f>'Zał. 8 do SWZ'!Z81</f>
        <v>0</v>
      </c>
      <c r="H83" s="63">
        <f>'Zał. 8 do SWZ'!AA81</f>
        <v>0</v>
      </c>
      <c r="I83" s="63">
        <f>'Zał. 8 do SWZ'!AB81</f>
        <v>70000</v>
      </c>
      <c r="J83" s="63">
        <f>'Zał. 8 do SWZ'!AC81</f>
        <v>0</v>
      </c>
      <c r="K83" s="63">
        <f>'Zał. 8 do SWZ'!AD81</f>
        <v>0</v>
      </c>
      <c r="L83" s="63">
        <f>'Zał. 8 do SWZ'!AE81</f>
        <v>0</v>
      </c>
      <c r="M83" s="63">
        <f>'Zał. 8 do SWZ'!AF81</f>
        <v>0</v>
      </c>
      <c r="N83" s="121">
        <f>'Zał. 8 do SWZ'!BM81</f>
        <v>3053.04</v>
      </c>
    </row>
    <row r="84" spans="1:14" s="210" customFormat="1" ht="21" customHeight="1" x14ac:dyDescent="0.2">
      <c r="A84" s="209">
        <v>82</v>
      </c>
      <c r="B84" s="135"/>
      <c r="C84" s="139">
        <v>33</v>
      </c>
      <c r="D84" s="79"/>
      <c r="E84" s="81" t="s">
        <v>401</v>
      </c>
      <c r="F84" s="125">
        <f t="shared" ref="F84:F85" si="39">SUM(G84:M84)</f>
        <v>132000</v>
      </c>
      <c r="G84" s="125">
        <f t="shared" ref="G84:N84" si="40">SUM(G85)</f>
        <v>0</v>
      </c>
      <c r="H84" s="125">
        <f t="shared" si="40"/>
        <v>0</v>
      </c>
      <c r="I84" s="125">
        <f t="shared" si="40"/>
        <v>0</v>
      </c>
      <c r="J84" s="125">
        <f t="shared" si="40"/>
        <v>0</v>
      </c>
      <c r="K84" s="125">
        <f t="shared" si="40"/>
        <v>0</v>
      </c>
      <c r="L84" s="125">
        <f t="shared" si="40"/>
        <v>132000</v>
      </c>
      <c r="M84" s="125">
        <f t="shared" si="40"/>
        <v>0</v>
      </c>
      <c r="N84" s="126">
        <f t="shared" si="40"/>
        <v>8810.16</v>
      </c>
    </row>
    <row r="85" spans="1:14" s="96" customFormat="1" ht="21" customHeight="1" x14ac:dyDescent="0.2">
      <c r="A85" s="209">
        <v>83</v>
      </c>
      <c r="B85" s="217">
        <v>48</v>
      </c>
      <c r="C85" s="218"/>
      <c r="D85" s="215">
        <v>1</v>
      </c>
      <c r="E85" s="213" t="s">
        <v>401</v>
      </c>
      <c r="F85" s="208">
        <f t="shared" si="39"/>
        <v>132000</v>
      </c>
      <c r="G85" s="214">
        <f>'Zał. 8 do SWZ'!Z83</f>
        <v>0</v>
      </c>
      <c r="H85" s="214">
        <f>'Zał. 8 do SWZ'!AA83</f>
        <v>0</v>
      </c>
      <c r="I85" s="214">
        <f>'Zał. 8 do SWZ'!AB83</f>
        <v>0</v>
      </c>
      <c r="J85" s="214">
        <f>'Zał. 8 do SWZ'!AC83</f>
        <v>0</v>
      </c>
      <c r="K85" s="214">
        <f>'Zał. 8 do SWZ'!AD83</f>
        <v>0</v>
      </c>
      <c r="L85" s="214">
        <f>'Zał. 8 do SWZ'!AE83</f>
        <v>132000</v>
      </c>
      <c r="M85" s="214">
        <f>'Zał. 8 do SWZ'!AF83</f>
        <v>0</v>
      </c>
      <c r="N85" s="216">
        <f>'Zał. 8 do SWZ'!BM83</f>
        <v>8810.16</v>
      </c>
    </row>
    <row r="86" spans="1:14" ht="21" customHeight="1" x14ac:dyDescent="0.2">
      <c r="A86" s="11">
        <v>90</v>
      </c>
      <c r="B86" s="135"/>
      <c r="C86" s="139">
        <v>34</v>
      </c>
      <c r="D86" s="79"/>
      <c r="E86" s="81" t="s">
        <v>89</v>
      </c>
      <c r="F86" s="125">
        <f t="shared" si="27"/>
        <v>55000</v>
      </c>
      <c r="G86" s="125">
        <f t="shared" ref="G86:N86" si="41">SUM(G87)</f>
        <v>0</v>
      </c>
      <c r="H86" s="125">
        <f t="shared" si="41"/>
        <v>0</v>
      </c>
      <c r="I86" s="125">
        <f t="shared" si="41"/>
        <v>0</v>
      </c>
      <c r="J86" s="125">
        <f t="shared" si="41"/>
        <v>55000</v>
      </c>
      <c r="K86" s="125">
        <f t="shared" si="41"/>
        <v>0</v>
      </c>
      <c r="L86" s="125">
        <f t="shared" si="41"/>
        <v>0</v>
      </c>
      <c r="M86" s="125">
        <f t="shared" si="41"/>
        <v>0</v>
      </c>
      <c r="N86" s="126">
        <f t="shared" si="41"/>
        <v>2459.04</v>
      </c>
    </row>
    <row r="87" spans="1:14" s="96" customFormat="1" ht="21" customHeight="1" x14ac:dyDescent="0.2">
      <c r="A87" s="11">
        <v>91</v>
      </c>
      <c r="B87" s="134">
        <v>52</v>
      </c>
      <c r="C87" s="137"/>
      <c r="D87" s="120">
        <v>1</v>
      </c>
      <c r="E87" s="60" t="s">
        <v>89</v>
      </c>
      <c r="F87" s="4">
        <f t="shared" si="27"/>
        <v>55000</v>
      </c>
      <c r="G87" s="63">
        <f>'Zał. 8 do SWZ'!Z85</f>
        <v>0</v>
      </c>
      <c r="H87" s="63">
        <f>'Zał. 8 do SWZ'!AA85</f>
        <v>0</v>
      </c>
      <c r="I87" s="63">
        <f>'Zał. 8 do SWZ'!AB85</f>
        <v>0</v>
      </c>
      <c r="J87" s="63">
        <f>'Zał. 8 do SWZ'!AC85</f>
        <v>55000</v>
      </c>
      <c r="K87" s="63">
        <f>'Zał. 8 do SWZ'!AD85</f>
        <v>0</v>
      </c>
      <c r="L87" s="63">
        <f>'Zał. 8 do SWZ'!AE85</f>
        <v>0</v>
      </c>
      <c r="M87" s="63">
        <f>'Zał. 8 do SWZ'!AF85</f>
        <v>0</v>
      </c>
      <c r="N87" s="121">
        <f>'Zał. 8 do SWZ'!BM85</f>
        <v>2459.04</v>
      </c>
    </row>
    <row r="88" spans="1:14" s="23" customFormat="1" ht="21" customHeight="1" x14ac:dyDescent="0.2">
      <c r="A88" s="11">
        <v>92</v>
      </c>
      <c r="B88" s="135"/>
      <c r="C88" s="139">
        <v>35</v>
      </c>
      <c r="D88" s="79"/>
      <c r="E88" s="81" t="s">
        <v>91</v>
      </c>
      <c r="F88" s="125">
        <f t="shared" si="27"/>
        <v>11000</v>
      </c>
      <c r="G88" s="125">
        <f t="shared" ref="G88:N88" si="42">SUM(G89)</f>
        <v>0</v>
      </c>
      <c r="H88" s="125">
        <f t="shared" si="42"/>
        <v>11000</v>
      </c>
      <c r="I88" s="125">
        <f t="shared" si="42"/>
        <v>0</v>
      </c>
      <c r="J88" s="125">
        <f t="shared" si="42"/>
        <v>0</v>
      </c>
      <c r="K88" s="125">
        <f t="shared" si="42"/>
        <v>0</v>
      </c>
      <c r="L88" s="125">
        <f t="shared" si="42"/>
        <v>0</v>
      </c>
      <c r="M88" s="125">
        <f t="shared" si="42"/>
        <v>0</v>
      </c>
      <c r="N88" s="126">
        <f t="shared" si="42"/>
        <v>591.39</v>
      </c>
    </row>
    <row r="89" spans="1:14" s="23" customFormat="1" ht="21" customHeight="1" x14ac:dyDescent="0.2">
      <c r="A89" s="11">
        <v>93</v>
      </c>
      <c r="B89" s="134">
        <v>53</v>
      </c>
      <c r="C89" s="137"/>
      <c r="D89" s="120">
        <v>1</v>
      </c>
      <c r="E89" s="60" t="s">
        <v>91</v>
      </c>
      <c r="F89" s="4">
        <f t="shared" si="27"/>
        <v>11000</v>
      </c>
      <c r="G89" s="63">
        <f>'Zał. 8 do SWZ'!Z87</f>
        <v>0</v>
      </c>
      <c r="H89" s="63">
        <f>'Zał. 8 do SWZ'!AA87</f>
        <v>11000</v>
      </c>
      <c r="I89" s="63">
        <f>'Zał. 8 do SWZ'!AB87</f>
        <v>0</v>
      </c>
      <c r="J89" s="63">
        <f>'Zał. 8 do SWZ'!AC87</f>
        <v>0</v>
      </c>
      <c r="K89" s="63">
        <f>'Zał. 8 do SWZ'!AD87</f>
        <v>0</v>
      </c>
      <c r="L89" s="63">
        <f>'Zał. 8 do SWZ'!AE87</f>
        <v>0</v>
      </c>
      <c r="M89" s="63">
        <f>'Zał. 8 do SWZ'!AF87</f>
        <v>0</v>
      </c>
      <c r="N89" s="121">
        <f>'Zał. 8 do SWZ'!BM87</f>
        <v>591.39</v>
      </c>
    </row>
    <row r="90" spans="1:14" s="23" customFormat="1" ht="21" customHeight="1" x14ac:dyDescent="0.2">
      <c r="A90" s="11">
        <v>94</v>
      </c>
      <c r="B90" s="135"/>
      <c r="C90" s="139">
        <v>36</v>
      </c>
      <c r="D90" s="79"/>
      <c r="E90" s="81" t="s">
        <v>220</v>
      </c>
      <c r="F90" s="125">
        <f t="shared" si="27"/>
        <v>69000</v>
      </c>
      <c r="G90" s="125">
        <f t="shared" ref="G90:N90" si="43">SUM(G91)</f>
        <v>0</v>
      </c>
      <c r="H90" s="125">
        <f t="shared" si="43"/>
        <v>0</v>
      </c>
      <c r="I90" s="125">
        <f t="shared" si="43"/>
        <v>69000</v>
      </c>
      <c r="J90" s="125">
        <f t="shared" si="43"/>
        <v>0</v>
      </c>
      <c r="K90" s="125">
        <f t="shared" si="43"/>
        <v>0</v>
      </c>
      <c r="L90" s="125">
        <f t="shared" si="43"/>
        <v>0</v>
      </c>
      <c r="M90" s="125">
        <f t="shared" si="43"/>
        <v>0</v>
      </c>
      <c r="N90" s="126">
        <f t="shared" si="43"/>
        <v>3013.44</v>
      </c>
    </row>
    <row r="91" spans="1:14" ht="21" customHeight="1" x14ac:dyDescent="0.2">
      <c r="A91" s="11">
        <v>95</v>
      </c>
      <c r="B91" s="134">
        <v>54</v>
      </c>
      <c r="C91" s="137"/>
      <c r="D91" s="120">
        <v>1</v>
      </c>
      <c r="E91" s="60" t="s">
        <v>221</v>
      </c>
      <c r="F91" s="4">
        <f t="shared" si="27"/>
        <v>69000</v>
      </c>
      <c r="G91" s="63">
        <f>'Zał. 8 do SWZ'!Z89</f>
        <v>0</v>
      </c>
      <c r="H91" s="63">
        <f>'Zał. 8 do SWZ'!AA89</f>
        <v>0</v>
      </c>
      <c r="I91" s="63">
        <f>'Zał. 8 do SWZ'!AB89</f>
        <v>69000</v>
      </c>
      <c r="J91" s="63">
        <f>'Zał. 8 do SWZ'!AC89</f>
        <v>0</v>
      </c>
      <c r="K91" s="63">
        <f>'Zał. 8 do SWZ'!AD89</f>
        <v>0</v>
      </c>
      <c r="L91" s="63">
        <f>'Zał. 8 do SWZ'!AE89</f>
        <v>0</v>
      </c>
      <c r="M91" s="63">
        <f>'Zał. 8 do SWZ'!AF89</f>
        <v>0</v>
      </c>
      <c r="N91" s="121">
        <f>'Zał. 8 do SWZ'!BM89</f>
        <v>3013.44</v>
      </c>
    </row>
    <row r="92" spans="1:14" s="23" customFormat="1" ht="21" customHeight="1" x14ac:dyDescent="0.2">
      <c r="A92" s="11">
        <v>100</v>
      </c>
      <c r="B92" s="135"/>
      <c r="C92" s="139">
        <v>37</v>
      </c>
      <c r="D92" s="79"/>
      <c r="E92" s="81" t="s">
        <v>103</v>
      </c>
      <c r="F92" s="125">
        <f t="shared" si="27"/>
        <v>7000</v>
      </c>
      <c r="G92" s="125">
        <f t="shared" ref="G92:N92" si="44">SUM(G93:G93)</f>
        <v>0</v>
      </c>
      <c r="H92" s="125">
        <f t="shared" si="44"/>
        <v>7000</v>
      </c>
      <c r="I92" s="125">
        <f t="shared" si="44"/>
        <v>0</v>
      </c>
      <c r="J92" s="125">
        <f t="shared" si="44"/>
        <v>0</v>
      </c>
      <c r="K92" s="125">
        <f t="shared" si="44"/>
        <v>0</v>
      </c>
      <c r="L92" s="125">
        <f t="shared" si="44"/>
        <v>0</v>
      </c>
      <c r="M92" s="125">
        <f t="shared" si="44"/>
        <v>0</v>
      </c>
      <c r="N92" s="126">
        <f t="shared" si="44"/>
        <v>415.35</v>
      </c>
    </row>
    <row r="93" spans="1:14" s="32" customFormat="1" ht="21" customHeight="1" x14ac:dyDescent="0.2">
      <c r="A93" s="11">
        <v>101</v>
      </c>
      <c r="B93" s="134">
        <v>57</v>
      </c>
      <c r="C93" s="137"/>
      <c r="D93" s="120">
        <v>1</v>
      </c>
      <c r="E93" s="60" t="s">
        <v>103</v>
      </c>
      <c r="F93" s="4">
        <f t="shared" si="27"/>
        <v>7000</v>
      </c>
      <c r="G93" s="63">
        <f>'Zał. 8 do SWZ'!Z91</f>
        <v>0</v>
      </c>
      <c r="H93" s="63">
        <f>'Zał. 8 do SWZ'!AA91</f>
        <v>7000</v>
      </c>
      <c r="I93" s="63">
        <f>'Zał. 8 do SWZ'!AB91</f>
        <v>0</v>
      </c>
      <c r="J93" s="63">
        <f>'Zał. 8 do SWZ'!AC91</f>
        <v>0</v>
      </c>
      <c r="K93" s="63">
        <f>'Zał. 8 do SWZ'!AD91</f>
        <v>0</v>
      </c>
      <c r="L93" s="63">
        <f>'Zał. 8 do SWZ'!AE91</f>
        <v>0</v>
      </c>
      <c r="M93" s="63">
        <f>'Zał. 8 do SWZ'!AF91</f>
        <v>0</v>
      </c>
      <c r="N93" s="121">
        <f>'Zał. 8 do SWZ'!BM91</f>
        <v>415.35</v>
      </c>
    </row>
    <row r="94" spans="1:14" s="96" customFormat="1" ht="21" customHeight="1" x14ac:dyDescent="0.2">
      <c r="A94" s="11">
        <v>104</v>
      </c>
      <c r="B94" s="135"/>
      <c r="C94" s="139">
        <v>38</v>
      </c>
      <c r="D94" s="79"/>
      <c r="E94" s="81" t="s">
        <v>104</v>
      </c>
      <c r="F94" s="125">
        <f t="shared" si="27"/>
        <v>18000</v>
      </c>
      <c r="G94" s="125">
        <f t="shared" ref="G94:N94" si="45">SUM(G95:G95)</f>
        <v>0</v>
      </c>
      <c r="H94" s="125">
        <f t="shared" si="45"/>
        <v>0</v>
      </c>
      <c r="I94" s="125">
        <f t="shared" si="45"/>
        <v>0</v>
      </c>
      <c r="J94" s="125">
        <f t="shared" si="45"/>
        <v>18000</v>
      </c>
      <c r="K94" s="125">
        <f t="shared" si="45"/>
        <v>0</v>
      </c>
      <c r="L94" s="125">
        <f t="shared" si="45"/>
        <v>0</v>
      </c>
      <c r="M94" s="125">
        <f t="shared" si="45"/>
        <v>0</v>
      </c>
      <c r="N94" s="126">
        <f t="shared" si="45"/>
        <v>993.84</v>
      </c>
    </row>
    <row r="95" spans="1:14" ht="21" customHeight="1" x14ac:dyDescent="0.2">
      <c r="A95" s="11">
        <v>105</v>
      </c>
      <c r="B95" s="134">
        <v>59</v>
      </c>
      <c r="C95" s="137"/>
      <c r="D95" s="120">
        <v>1</v>
      </c>
      <c r="E95" s="60" t="s">
        <v>104</v>
      </c>
      <c r="F95" s="4">
        <f t="shared" si="27"/>
        <v>18000</v>
      </c>
      <c r="G95" s="63">
        <f>'Zał. 8 do SWZ'!Z93</f>
        <v>0</v>
      </c>
      <c r="H95" s="63">
        <f>'Zał. 8 do SWZ'!AA93</f>
        <v>0</v>
      </c>
      <c r="I95" s="63">
        <f>'Zał. 8 do SWZ'!AB93</f>
        <v>0</v>
      </c>
      <c r="J95" s="63">
        <f>'Zał. 8 do SWZ'!AC93</f>
        <v>18000</v>
      </c>
      <c r="K95" s="63">
        <f>'Zał. 8 do SWZ'!AD93</f>
        <v>0</v>
      </c>
      <c r="L95" s="63">
        <f>'Zał. 8 do SWZ'!AE93</f>
        <v>0</v>
      </c>
      <c r="M95" s="63">
        <f>'Zał. 8 do SWZ'!AF93</f>
        <v>0</v>
      </c>
      <c r="N95" s="121">
        <f>'Zał. 8 do SWZ'!BM93</f>
        <v>993.84</v>
      </c>
    </row>
    <row r="96" spans="1:14" s="23" customFormat="1" ht="21" customHeight="1" x14ac:dyDescent="0.2">
      <c r="A96" s="11">
        <v>106</v>
      </c>
      <c r="B96" s="135"/>
      <c r="C96" s="139">
        <v>39</v>
      </c>
      <c r="D96" s="79"/>
      <c r="E96" s="81" t="s">
        <v>106</v>
      </c>
      <c r="F96" s="125">
        <f t="shared" si="27"/>
        <v>9000</v>
      </c>
      <c r="G96" s="125">
        <f t="shared" ref="G96:N96" si="46">SUM(G97:G97)</f>
        <v>0</v>
      </c>
      <c r="H96" s="125">
        <f t="shared" si="46"/>
        <v>9000</v>
      </c>
      <c r="I96" s="125">
        <f t="shared" si="46"/>
        <v>0</v>
      </c>
      <c r="J96" s="125">
        <f t="shared" si="46"/>
        <v>0</v>
      </c>
      <c r="K96" s="125">
        <f t="shared" si="46"/>
        <v>0</v>
      </c>
      <c r="L96" s="125">
        <f t="shared" si="46"/>
        <v>0</v>
      </c>
      <c r="M96" s="125">
        <f t="shared" si="46"/>
        <v>0</v>
      </c>
      <c r="N96" s="126">
        <f t="shared" si="46"/>
        <v>503.37</v>
      </c>
    </row>
    <row r="97" spans="1:14" ht="21" customHeight="1" x14ac:dyDescent="0.2">
      <c r="A97" s="11">
        <v>107</v>
      </c>
      <c r="B97" s="134">
        <v>60</v>
      </c>
      <c r="C97" s="137"/>
      <c r="D97" s="120">
        <v>1</v>
      </c>
      <c r="E97" s="60" t="s">
        <v>106</v>
      </c>
      <c r="F97" s="4">
        <f t="shared" si="27"/>
        <v>9000</v>
      </c>
      <c r="G97" s="63">
        <f>'Zał. 8 do SWZ'!Z95</f>
        <v>0</v>
      </c>
      <c r="H97" s="63">
        <f>'Zał. 8 do SWZ'!AA95</f>
        <v>9000</v>
      </c>
      <c r="I97" s="63">
        <f>'Zał. 8 do SWZ'!AB95</f>
        <v>0</v>
      </c>
      <c r="J97" s="63">
        <f>'Zał. 8 do SWZ'!AC95</f>
        <v>0</v>
      </c>
      <c r="K97" s="63">
        <f>'Zał. 8 do SWZ'!AD95</f>
        <v>0</v>
      </c>
      <c r="L97" s="63">
        <f>'Zał. 8 do SWZ'!AE95</f>
        <v>0</v>
      </c>
      <c r="M97" s="63">
        <f>'Zał. 8 do SWZ'!AF95</f>
        <v>0</v>
      </c>
      <c r="N97" s="121">
        <f>'Zał. 8 do SWZ'!BM95</f>
        <v>503.37</v>
      </c>
    </row>
    <row r="98" spans="1:14" ht="21" customHeight="1" x14ac:dyDescent="0.2">
      <c r="A98" s="11">
        <v>108</v>
      </c>
      <c r="B98" s="135"/>
      <c r="C98" s="139">
        <v>40</v>
      </c>
      <c r="D98" s="79"/>
      <c r="E98" s="81" t="s">
        <v>267</v>
      </c>
      <c r="F98" s="125">
        <f t="shared" si="27"/>
        <v>9000</v>
      </c>
      <c r="G98" s="125">
        <f t="shared" ref="G98:N98" si="47">SUM(G99:G99)</f>
        <v>0</v>
      </c>
      <c r="H98" s="125">
        <f t="shared" si="47"/>
        <v>9000</v>
      </c>
      <c r="I98" s="125">
        <f t="shared" si="47"/>
        <v>0</v>
      </c>
      <c r="J98" s="125">
        <f t="shared" si="47"/>
        <v>0</v>
      </c>
      <c r="K98" s="125">
        <f t="shared" si="47"/>
        <v>0</v>
      </c>
      <c r="L98" s="125">
        <f t="shared" si="47"/>
        <v>0</v>
      </c>
      <c r="M98" s="125">
        <f t="shared" si="47"/>
        <v>0</v>
      </c>
      <c r="N98" s="126">
        <f t="shared" si="47"/>
        <v>503.37</v>
      </c>
    </row>
    <row r="99" spans="1:14" ht="21" customHeight="1" x14ac:dyDescent="0.2">
      <c r="A99" s="11">
        <v>109</v>
      </c>
      <c r="B99" s="134">
        <v>61</v>
      </c>
      <c r="C99" s="137"/>
      <c r="D99" s="120">
        <v>1</v>
      </c>
      <c r="E99" s="198" t="s">
        <v>267</v>
      </c>
      <c r="F99" s="4">
        <f t="shared" si="27"/>
        <v>9000</v>
      </c>
      <c r="G99" s="63">
        <f>'Zał. 8 do SWZ'!Z97</f>
        <v>0</v>
      </c>
      <c r="H99" s="63">
        <f>'Zał. 8 do SWZ'!AA97</f>
        <v>9000</v>
      </c>
      <c r="I99" s="63">
        <f>'Zał. 8 do SWZ'!AB97</f>
        <v>0</v>
      </c>
      <c r="J99" s="63">
        <f>'Zał. 8 do SWZ'!AC97</f>
        <v>0</v>
      </c>
      <c r="K99" s="63">
        <f>'Zał. 8 do SWZ'!AD97</f>
        <v>0</v>
      </c>
      <c r="L99" s="63">
        <f>'Zał. 8 do SWZ'!AE97</f>
        <v>0</v>
      </c>
      <c r="M99" s="63">
        <f>'Zał. 8 do SWZ'!AF97</f>
        <v>0</v>
      </c>
      <c r="N99" s="121">
        <f>'Zał. 8 do SWZ'!BM97</f>
        <v>503.37</v>
      </c>
    </row>
    <row r="100" spans="1:14" s="23" customFormat="1" ht="21" customHeight="1" x14ac:dyDescent="0.2">
      <c r="A100" s="11">
        <v>110</v>
      </c>
      <c r="B100" s="135"/>
      <c r="C100" s="139">
        <v>41</v>
      </c>
      <c r="D100" s="79"/>
      <c r="E100" s="81" t="s">
        <v>107</v>
      </c>
      <c r="F100" s="125">
        <f t="shared" si="27"/>
        <v>7000</v>
      </c>
      <c r="G100" s="125">
        <f t="shared" ref="G100:N100" si="48">SUM(G101:G101)</f>
        <v>0</v>
      </c>
      <c r="H100" s="125">
        <f t="shared" si="48"/>
        <v>7000</v>
      </c>
      <c r="I100" s="125">
        <f t="shared" si="48"/>
        <v>0</v>
      </c>
      <c r="J100" s="125">
        <f t="shared" si="48"/>
        <v>0</v>
      </c>
      <c r="K100" s="125">
        <f t="shared" si="48"/>
        <v>0</v>
      </c>
      <c r="L100" s="125">
        <f t="shared" si="48"/>
        <v>0</v>
      </c>
      <c r="M100" s="125">
        <f t="shared" si="48"/>
        <v>0</v>
      </c>
      <c r="N100" s="126">
        <f t="shared" si="48"/>
        <v>415.35</v>
      </c>
    </row>
    <row r="101" spans="1:14" ht="21" customHeight="1" x14ac:dyDescent="0.2">
      <c r="A101" s="11">
        <v>111</v>
      </c>
      <c r="B101" s="134">
        <v>62</v>
      </c>
      <c r="C101" s="137"/>
      <c r="D101" s="120">
        <v>1</v>
      </c>
      <c r="E101" s="60" t="s">
        <v>107</v>
      </c>
      <c r="F101" s="4">
        <f t="shared" si="27"/>
        <v>7000</v>
      </c>
      <c r="G101" s="63">
        <f>'Zał. 8 do SWZ'!Z99</f>
        <v>0</v>
      </c>
      <c r="H101" s="63">
        <f>'Zał. 8 do SWZ'!AA99</f>
        <v>7000</v>
      </c>
      <c r="I101" s="63">
        <f>'Zał. 8 do SWZ'!AB99</f>
        <v>0</v>
      </c>
      <c r="J101" s="63">
        <f>'Zał. 8 do SWZ'!AC99</f>
        <v>0</v>
      </c>
      <c r="K101" s="63">
        <f>'Zał. 8 do SWZ'!AD99</f>
        <v>0</v>
      </c>
      <c r="L101" s="63">
        <f>'Zał. 8 do SWZ'!AE99</f>
        <v>0</v>
      </c>
      <c r="M101" s="63">
        <f>'Zał. 8 do SWZ'!AF99</f>
        <v>0</v>
      </c>
      <c r="N101" s="121">
        <f>'Zał. 8 do SWZ'!BM99</f>
        <v>415.35</v>
      </c>
    </row>
    <row r="102" spans="1:14" s="23" customFormat="1" ht="21" customHeight="1" x14ac:dyDescent="0.2">
      <c r="A102" s="11">
        <v>112</v>
      </c>
      <c r="B102" s="135"/>
      <c r="C102" s="139">
        <v>42</v>
      </c>
      <c r="D102" s="79"/>
      <c r="E102" s="81" t="s">
        <v>268</v>
      </c>
      <c r="F102" s="125">
        <f t="shared" si="27"/>
        <v>9000</v>
      </c>
      <c r="G102" s="125">
        <f t="shared" ref="G102:N102" si="49">SUM(G103:G103)</f>
        <v>0</v>
      </c>
      <c r="H102" s="125">
        <f t="shared" si="49"/>
        <v>9000</v>
      </c>
      <c r="I102" s="125">
        <f t="shared" si="49"/>
        <v>0</v>
      </c>
      <c r="J102" s="125">
        <f t="shared" si="49"/>
        <v>0</v>
      </c>
      <c r="K102" s="125">
        <f t="shared" si="49"/>
        <v>0</v>
      </c>
      <c r="L102" s="125">
        <f t="shared" si="49"/>
        <v>0</v>
      </c>
      <c r="M102" s="125">
        <f t="shared" si="49"/>
        <v>0</v>
      </c>
      <c r="N102" s="126">
        <f t="shared" si="49"/>
        <v>503.37</v>
      </c>
    </row>
    <row r="103" spans="1:14" ht="21" customHeight="1" x14ac:dyDescent="0.2">
      <c r="A103" s="11">
        <v>113</v>
      </c>
      <c r="B103" s="134">
        <v>63</v>
      </c>
      <c r="C103" s="137"/>
      <c r="D103" s="120">
        <v>1</v>
      </c>
      <c r="E103" s="197" t="s">
        <v>268</v>
      </c>
      <c r="F103" s="4">
        <f t="shared" si="27"/>
        <v>9000</v>
      </c>
      <c r="G103" s="63">
        <f>'Zał. 8 do SWZ'!Z101</f>
        <v>0</v>
      </c>
      <c r="H103" s="63">
        <f>'Zał. 8 do SWZ'!AA101</f>
        <v>9000</v>
      </c>
      <c r="I103" s="63">
        <f>'Zał. 8 do SWZ'!AB101</f>
        <v>0</v>
      </c>
      <c r="J103" s="63">
        <f>'Zał. 8 do SWZ'!AC101</f>
        <v>0</v>
      </c>
      <c r="K103" s="63">
        <f>'Zał. 8 do SWZ'!AD101</f>
        <v>0</v>
      </c>
      <c r="L103" s="63">
        <f>'Zał. 8 do SWZ'!AE101</f>
        <v>0</v>
      </c>
      <c r="M103" s="63">
        <f>'Zał. 8 do SWZ'!AF101</f>
        <v>0</v>
      </c>
      <c r="N103" s="121">
        <f>'Zał. 8 do SWZ'!BM101</f>
        <v>503.37</v>
      </c>
    </row>
    <row r="104" spans="1:14" ht="21" customHeight="1" x14ac:dyDescent="0.2">
      <c r="A104" s="11">
        <v>114</v>
      </c>
      <c r="B104" s="135"/>
      <c r="C104" s="139">
        <v>43</v>
      </c>
      <c r="D104" s="79"/>
      <c r="E104" s="81" t="s">
        <v>109</v>
      </c>
      <c r="F104" s="125">
        <f t="shared" si="27"/>
        <v>535000</v>
      </c>
      <c r="G104" s="125">
        <f t="shared" ref="G104:N104" si="50">SUM(G105:G106)</f>
        <v>0</v>
      </c>
      <c r="H104" s="125">
        <f t="shared" si="50"/>
        <v>7000</v>
      </c>
      <c r="I104" s="125">
        <f t="shared" si="50"/>
        <v>0</v>
      </c>
      <c r="J104" s="125">
        <f t="shared" si="50"/>
        <v>0</v>
      </c>
      <c r="K104" s="125">
        <f t="shared" si="50"/>
        <v>0</v>
      </c>
      <c r="L104" s="125">
        <f t="shared" si="50"/>
        <v>528000</v>
      </c>
      <c r="M104" s="125">
        <f t="shared" si="50"/>
        <v>0</v>
      </c>
      <c r="N104" s="126">
        <f t="shared" si="50"/>
        <v>24397.62</v>
      </c>
    </row>
    <row r="105" spans="1:14" s="23" customFormat="1" ht="21" customHeight="1" x14ac:dyDescent="0.2">
      <c r="A105" s="11">
        <v>115</v>
      </c>
      <c r="B105" s="134">
        <v>64</v>
      </c>
      <c r="C105" s="137"/>
      <c r="D105" s="120">
        <v>1</v>
      </c>
      <c r="E105" s="60" t="s">
        <v>112</v>
      </c>
      <c r="F105" s="4">
        <f t="shared" si="27"/>
        <v>528000</v>
      </c>
      <c r="G105" s="63">
        <f>'Zał. 8 do SWZ'!Z103</f>
        <v>0</v>
      </c>
      <c r="H105" s="63">
        <f>'Zał. 8 do SWZ'!AA103</f>
        <v>0</v>
      </c>
      <c r="I105" s="63">
        <f>'Zał. 8 do SWZ'!AB103</f>
        <v>0</v>
      </c>
      <c r="J105" s="63">
        <f>'Zał. 8 do SWZ'!AC103</f>
        <v>0</v>
      </c>
      <c r="K105" s="63">
        <f>'Zał. 8 do SWZ'!AD103</f>
        <v>0</v>
      </c>
      <c r="L105" s="63">
        <f>'Zał. 8 do SWZ'!AE103</f>
        <v>528000</v>
      </c>
      <c r="M105" s="63">
        <f>'Zał. 8 do SWZ'!AF103</f>
        <v>0</v>
      </c>
      <c r="N105" s="121">
        <f>'Zał. 8 do SWZ'!BM103</f>
        <v>23982.27</v>
      </c>
    </row>
    <row r="106" spans="1:14" s="23" customFormat="1" ht="21" customHeight="1" x14ac:dyDescent="0.2">
      <c r="A106" s="11">
        <v>116</v>
      </c>
      <c r="B106" s="134">
        <v>65</v>
      </c>
      <c r="C106" s="137"/>
      <c r="D106" s="120">
        <v>2</v>
      </c>
      <c r="E106" s="60" t="s">
        <v>110</v>
      </c>
      <c r="F106" s="4">
        <f t="shared" si="27"/>
        <v>7000</v>
      </c>
      <c r="G106" s="63">
        <f>'Zał. 8 do SWZ'!Z104</f>
        <v>0</v>
      </c>
      <c r="H106" s="63">
        <f>'Zał. 8 do SWZ'!AA104</f>
        <v>7000</v>
      </c>
      <c r="I106" s="63">
        <f>'Zał. 8 do SWZ'!AB104</f>
        <v>0</v>
      </c>
      <c r="J106" s="63">
        <f>'Zał. 8 do SWZ'!AC104</f>
        <v>0</v>
      </c>
      <c r="K106" s="63">
        <f>'Zał. 8 do SWZ'!AD104</f>
        <v>0</v>
      </c>
      <c r="L106" s="63">
        <f>'Zał. 8 do SWZ'!AE104</f>
        <v>0</v>
      </c>
      <c r="M106" s="63">
        <f>'Zał. 8 do SWZ'!AF104</f>
        <v>0</v>
      </c>
      <c r="N106" s="121">
        <f>'Zał. 8 do SWZ'!BM104</f>
        <v>415.35</v>
      </c>
    </row>
    <row r="107" spans="1:14" s="96" customFormat="1" ht="21" customHeight="1" x14ac:dyDescent="0.2">
      <c r="A107" s="11">
        <v>117</v>
      </c>
      <c r="B107" s="135"/>
      <c r="C107" s="139">
        <v>44</v>
      </c>
      <c r="D107" s="79"/>
      <c r="E107" s="81" t="s">
        <v>113</v>
      </c>
      <c r="F107" s="125">
        <f t="shared" si="27"/>
        <v>8000</v>
      </c>
      <c r="G107" s="125">
        <f t="shared" ref="G107:N107" si="51">SUM(G108:G108)</f>
        <v>0</v>
      </c>
      <c r="H107" s="125">
        <f t="shared" si="51"/>
        <v>8000</v>
      </c>
      <c r="I107" s="125">
        <f t="shared" si="51"/>
        <v>0</v>
      </c>
      <c r="J107" s="125">
        <f t="shared" si="51"/>
        <v>0</v>
      </c>
      <c r="K107" s="125">
        <f t="shared" si="51"/>
        <v>0</v>
      </c>
      <c r="L107" s="125">
        <f t="shared" si="51"/>
        <v>0</v>
      </c>
      <c r="M107" s="125">
        <f t="shared" si="51"/>
        <v>0</v>
      </c>
      <c r="N107" s="126">
        <f t="shared" si="51"/>
        <v>459.36</v>
      </c>
    </row>
    <row r="108" spans="1:14" s="96" customFormat="1" ht="21" customHeight="1" x14ac:dyDescent="0.2">
      <c r="A108" s="11">
        <v>118</v>
      </c>
      <c r="B108" s="134">
        <v>66</v>
      </c>
      <c r="C108" s="137"/>
      <c r="D108" s="120">
        <v>1</v>
      </c>
      <c r="E108" s="60" t="s">
        <v>113</v>
      </c>
      <c r="F108" s="4">
        <f t="shared" si="27"/>
        <v>8000</v>
      </c>
      <c r="G108" s="63">
        <f>'Zał. 8 do SWZ'!Z106</f>
        <v>0</v>
      </c>
      <c r="H108" s="63">
        <f>'Zał. 8 do SWZ'!AA106</f>
        <v>8000</v>
      </c>
      <c r="I108" s="63">
        <f>'Zał. 8 do SWZ'!AB106</f>
        <v>0</v>
      </c>
      <c r="J108" s="63">
        <f>'Zał. 8 do SWZ'!AC106</f>
        <v>0</v>
      </c>
      <c r="K108" s="63">
        <f>'Zał. 8 do SWZ'!AD106</f>
        <v>0</v>
      </c>
      <c r="L108" s="63">
        <f>'Zał. 8 do SWZ'!AE106</f>
        <v>0</v>
      </c>
      <c r="M108" s="63">
        <f>'Zał. 8 do SWZ'!AF106</f>
        <v>0</v>
      </c>
      <c r="N108" s="121">
        <f>'Zał. 8 do SWZ'!BM106</f>
        <v>459.36</v>
      </c>
    </row>
    <row r="109" spans="1:14" s="96" customFormat="1" ht="21" customHeight="1" x14ac:dyDescent="0.2">
      <c r="A109" s="11">
        <v>119</v>
      </c>
      <c r="B109" s="135"/>
      <c r="C109" s="139">
        <v>45</v>
      </c>
      <c r="D109" s="79"/>
      <c r="E109" s="81" t="s">
        <v>215</v>
      </c>
      <c r="F109" s="125">
        <f t="shared" si="27"/>
        <v>440000</v>
      </c>
      <c r="G109" s="125">
        <f t="shared" ref="G109:N109" si="52">SUM(G110:G110)</f>
        <v>0</v>
      </c>
      <c r="H109" s="125">
        <f t="shared" si="52"/>
        <v>0</v>
      </c>
      <c r="I109" s="125">
        <f t="shared" si="52"/>
        <v>0</v>
      </c>
      <c r="J109" s="125">
        <f t="shared" si="52"/>
        <v>0</v>
      </c>
      <c r="K109" s="125">
        <f t="shared" si="52"/>
        <v>0</v>
      </c>
      <c r="L109" s="125">
        <f t="shared" si="52"/>
        <v>440000</v>
      </c>
      <c r="M109" s="125">
        <f t="shared" si="52"/>
        <v>0</v>
      </c>
      <c r="N109" s="126">
        <f t="shared" si="52"/>
        <v>22433.47</v>
      </c>
    </row>
    <row r="110" spans="1:14" s="23" customFormat="1" ht="21" customHeight="1" x14ac:dyDescent="0.2">
      <c r="A110" s="11">
        <v>120</v>
      </c>
      <c r="B110" s="134">
        <v>67</v>
      </c>
      <c r="C110" s="137"/>
      <c r="D110" s="120">
        <v>1</v>
      </c>
      <c r="E110" s="60" t="s">
        <v>215</v>
      </c>
      <c r="F110" s="4">
        <f t="shared" si="27"/>
        <v>440000</v>
      </c>
      <c r="G110" s="63">
        <f>'Zał. 8 do SWZ'!Z108</f>
        <v>0</v>
      </c>
      <c r="H110" s="63">
        <f>'Zał. 8 do SWZ'!AA108</f>
        <v>0</v>
      </c>
      <c r="I110" s="63">
        <f>'Zał. 8 do SWZ'!AB108</f>
        <v>0</v>
      </c>
      <c r="J110" s="63">
        <f>'Zał. 8 do SWZ'!AC108</f>
        <v>0</v>
      </c>
      <c r="K110" s="63">
        <f>'Zał. 8 do SWZ'!AD108</f>
        <v>0</v>
      </c>
      <c r="L110" s="63">
        <f>'Zał. 8 do SWZ'!AE108</f>
        <v>440000</v>
      </c>
      <c r="M110" s="63">
        <f>'Zał. 8 do SWZ'!AF108</f>
        <v>0</v>
      </c>
      <c r="N110" s="121">
        <f>'Zał. 8 do SWZ'!BM108</f>
        <v>22433.47</v>
      </c>
    </row>
    <row r="111" spans="1:14" s="23" customFormat="1" ht="21" customHeight="1" x14ac:dyDescent="0.2">
      <c r="A111" s="11">
        <v>121</v>
      </c>
      <c r="B111" s="135"/>
      <c r="C111" s="139">
        <v>46</v>
      </c>
      <c r="D111" s="79"/>
      <c r="E111" s="81" t="s">
        <v>114</v>
      </c>
      <c r="F111" s="125">
        <f t="shared" si="27"/>
        <v>352000</v>
      </c>
      <c r="G111" s="125">
        <f t="shared" ref="G111:N111" si="53">SUM(G112:G112)</f>
        <v>0</v>
      </c>
      <c r="H111" s="125">
        <f t="shared" si="53"/>
        <v>0</v>
      </c>
      <c r="I111" s="125">
        <f t="shared" si="53"/>
        <v>0</v>
      </c>
      <c r="J111" s="125">
        <f t="shared" si="53"/>
        <v>0</v>
      </c>
      <c r="K111" s="125">
        <f t="shared" si="53"/>
        <v>0</v>
      </c>
      <c r="L111" s="125">
        <f t="shared" si="53"/>
        <v>352000</v>
      </c>
      <c r="M111" s="125">
        <f t="shared" si="53"/>
        <v>0</v>
      </c>
      <c r="N111" s="126">
        <f t="shared" si="53"/>
        <v>17399.939999999999</v>
      </c>
    </row>
    <row r="112" spans="1:14" ht="21" customHeight="1" x14ac:dyDescent="0.2">
      <c r="A112" s="11">
        <v>122</v>
      </c>
      <c r="B112" s="134">
        <v>68</v>
      </c>
      <c r="C112" s="137"/>
      <c r="D112" s="120">
        <v>1</v>
      </c>
      <c r="E112" s="60" t="s">
        <v>114</v>
      </c>
      <c r="F112" s="4">
        <f t="shared" si="27"/>
        <v>352000</v>
      </c>
      <c r="G112" s="63">
        <f>'Zał. 8 do SWZ'!Z110</f>
        <v>0</v>
      </c>
      <c r="H112" s="63">
        <f>'Zał. 8 do SWZ'!AA110</f>
        <v>0</v>
      </c>
      <c r="I112" s="63">
        <f>'Zał. 8 do SWZ'!AB110</f>
        <v>0</v>
      </c>
      <c r="J112" s="63">
        <f>'Zał. 8 do SWZ'!AC110</f>
        <v>0</v>
      </c>
      <c r="K112" s="63">
        <f>'Zał. 8 do SWZ'!AD110</f>
        <v>0</v>
      </c>
      <c r="L112" s="63">
        <f>'Zał. 8 do SWZ'!AE110</f>
        <v>352000</v>
      </c>
      <c r="M112" s="63">
        <f>'Zał. 8 do SWZ'!AF110</f>
        <v>0</v>
      </c>
      <c r="N112" s="121">
        <f>'Zał. 8 do SWZ'!BM110</f>
        <v>17399.939999999999</v>
      </c>
    </row>
    <row r="113" spans="1:14" ht="21" customHeight="1" x14ac:dyDescent="0.2">
      <c r="A113" s="11">
        <v>123</v>
      </c>
      <c r="B113" s="135"/>
      <c r="C113" s="139">
        <v>47</v>
      </c>
      <c r="D113" s="79"/>
      <c r="E113" s="81" t="s">
        <v>116</v>
      </c>
      <c r="F113" s="125">
        <f t="shared" si="27"/>
        <v>748000</v>
      </c>
      <c r="G113" s="125">
        <f t="shared" ref="G113:N113" si="54">SUM(G114:G114)</f>
        <v>0</v>
      </c>
      <c r="H113" s="125">
        <f t="shared" si="54"/>
        <v>0</v>
      </c>
      <c r="I113" s="125">
        <f t="shared" si="54"/>
        <v>0</v>
      </c>
      <c r="J113" s="125">
        <f t="shared" si="54"/>
        <v>0</v>
      </c>
      <c r="K113" s="125">
        <f t="shared" si="54"/>
        <v>0</v>
      </c>
      <c r="L113" s="125">
        <f t="shared" si="54"/>
        <v>748000</v>
      </c>
      <c r="M113" s="125">
        <f t="shared" si="54"/>
        <v>0</v>
      </c>
      <c r="N113" s="126">
        <f t="shared" si="54"/>
        <v>26085.1</v>
      </c>
    </row>
    <row r="114" spans="1:14" s="23" customFormat="1" ht="21" customHeight="1" x14ac:dyDescent="0.2">
      <c r="A114" s="11">
        <v>124</v>
      </c>
      <c r="B114" s="134">
        <v>69</v>
      </c>
      <c r="C114" s="137"/>
      <c r="D114" s="120">
        <v>1</v>
      </c>
      <c r="E114" s="60" t="s">
        <v>116</v>
      </c>
      <c r="F114" s="4">
        <f t="shared" si="27"/>
        <v>748000</v>
      </c>
      <c r="G114" s="63">
        <f>'Zał. 8 do SWZ'!Z112</f>
        <v>0</v>
      </c>
      <c r="H114" s="63">
        <f>'Zał. 8 do SWZ'!AA112</f>
        <v>0</v>
      </c>
      <c r="I114" s="63">
        <f>'Zał. 8 do SWZ'!AB112</f>
        <v>0</v>
      </c>
      <c r="J114" s="63">
        <f>'Zał. 8 do SWZ'!AC112</f>
        <v>0</v>
      </c>
      <c r="K114" s="63">
        <f>'Zał. 8 do SWZ'!AD112</f>
        <v>0</v>
      </c>
      <c r="L114" s="63">
        <f>'Zał. 8 do SWZ'!AE112</f>
        <v>748000</v>
      </c>
      <c r="M114" s="63">
        <f>'Zał. 8 do SWZ'!AF112</f>
        <v>0</v>
      </c>
      <c r="N114" s="121">
        <f>'Zał. 8 do SWZ'!BM112</f>
        <v>26085.1</v>
      </c>
    </row>
    <row r="115" spans="1:14" s="23" customFormat="1" ht="21" customHeight="1" x14ac:dyDescent="0.2">
      <c r="A115" s="11">
        <v>125</v>
      </c>
      <c r="B115" s="135"/>
      <c r="C115" s="139">
        <v>48</v>
      </c>
      <c r="D115" s="79"/>
      <c r="E115" s="81" t="s">
        <v>117</v>
      </c>
      <c r="F115" s="125">
        <f t="shared" si="27"/>
        <v>83000</v>
      </c>
      <c r="G115" s="125">
        <f t="shared" ref="G115:N115" si="55">SUM(G116:G116)</f>
        <v>0</v>
      </c>
      <c r="H115" s="125">
        <f t="shared" si="55"/>
        <v>0</v>
      </c>
      <c r="I115" s="125">
        <f t="shared" si="55"/>
        <v>0</v>
      </c>
      <c r="J115" s="125">
        <f t="shared" si="55"/>
        <v>83000</v>
      </c>
      <c r="K115" s="125">
        <f t="shared" si="55"/>
        <v>0</v>
      </c>
      <c r="L115" s="125">
        <f t="shared" si="55"/>
        <v>0</v>
      </c>
      <c r="M115" s="125">
        <f t="shared" si="55"/>
        <v>0</v>
      </c>
      <c r="N115" s="126">
        <f t="shared" si="55"/>
        <v>3567.84</v>
      </c>
    </row>
    <row r="116" spans="1:14" ht="21" customHeight="1" x14ac:dyDescent="0.2">
      <c r="A116" s="11">
        <v>126</v>
      </c>
      <c r="B116" s="134">
        <v>70</v>
      </c>
      <c r="C116" s="137"/>
      <c r="D116" s="120">
        <v>1</v>
      </c>
      <c r="E116" s="60" t="s">
        <v>117</v>
      </c>
      <c r="F116" s="4">
        <f t="shared" si="27"/>
        <v>83000</v>
      </c>
      <c r="G116" s="63">
        <f>'Zał. 8 do SWZ'!Z114</f>
        <v>0</v>
      </c>
      <c r="H116" s="63">
        <f>'Zał. 8 do SWZ'!AA114</f>
        <v>0</v>
      </c>
      <c r="I116" s="63">
        <f>'Zał. 8 do SWZ'!AB114</f>
        <v>0</v>
      </c>
      <c r="J116" s="63">
        <f>'Zał. 8 do SWZ'!AC114</f>
        <v>83000</v>
      </c>
      <c r="K116" s="63">
        <f>'Zał. 8 do SWZ'!AD114</f>
        <v>0</v>
      </c>
      <c r="L116" s="63">
        <f>'Zał. 8 do SWZ'!AE114</f>
        <v>0</v>
      </c>
      <c r="M116" s="63">
        <f>'Zał. 8 do SWZ'!AF114</f>
        <v>0</v>
      </c>
      <c r="N116" s="121">
        <f>'Zał. 8 do SWZ'!BM114</f>
        <v>3567.84</v>
      </c>
    </row>
    <row r="117" spans="1:14" s="23" customFormat="1" ht="21" customHeight="1" x14ac:dyDescent="0.2">
      <c r="A117" s="11">
        <v>127</v>
      </c>
      <c r="B117" s="135"/>
      <c r="C117" s="139">
        <v>49</v>
      </c>
      <c r="D117" s="79"/>
      <c r="E117" s="81" t="s">
        <v>460</v>
      </c>
      <c r="F117" s="125">
        <f t="shared" si="27"/>
        <v>440000</v>
      </c>
      <c r="G117" s="125">
        <f t="shared" ref="G117:N117" si="56">SUM(G118:G118)</f>
        <v>0</v>
      </c>
      <c r="H117" s="125">
        <f t="shared" si="56"/>
        <v>0</v>
      </c>
      <c r="I117" s="125">
        <f t="shared" si="56"/>
        <v>0</v>
      </c>
      <c r="J117" s="125">
        <f t="shared" si="56"/>
        <v>0</v>
      </c>
      <c r="K117" s="125">
        <f t="shared" si="56"/>
        <v>0</v>
      </c>
      <c r="L117" s="125">
        <f t="shared" si="56"/>
        <v>440000</v>
      </c>
      <c r="M117" s="125">
        <f t="shared" si="56"/>
        <v>0</v>
      </c>
      <c r="N117" s="126">
        <f t="shared" si="56"/>
        <v>22433.47</v>
      </c>
    </row>
    <row r="118" spans="1:14" s="96" customFormat="1" ht="21" customHeight="1" x14ac:dyDescent="0.2">
      <c r="A118" s="11">
        <v>128</v>
      </c>
      <c r="B118" s="134">
        <v>71</v>
      </c>
      <c r="C118" s="137"/>
      <c r="D118" s="120">
        <v>1</v>
      </c>
      <c r="E118" s="41" t="s">
        <v>460</v>
      </c>
      <c r="F118" s="4">
        <f t="shared" si="27"/>
        <v>440000</v>
      </c>
      <c r="G118" s="63">
        <f>'Zał. 8 do SWZ'!Z116</f>
        <v>0</v>
      </c>
      <c r="H118" s="63">
        <f>'Zał. 8 do SWZ'!AA116</f>
        <v>0</v>
      </c>
      <c r="I118" s="63">
        <f>'Zał. 8 do SWZ'!AB116</f>
        <v>0</v>
      </c>
      <c r="J118" s="63">
        <f>'Zał. 8 do SWZ'!AC116</f>
        <v>0</v>
      </c>
      <c r="K118" s="63">
        <f>'Zał. 8 do SWZ'!AD116</f>
        <v>0</v>
      </c>
      <c r="L118" s="63">
        <f>'Zał. 8 do SWZ'!AE116</f>
        <v>440000</v>
      </c>
      <c r="M118" s="63">
        <f>'Zał. 8 do SWZ'!AF116</f>
        <v>0</v>
      </c>
      <c r="N118" s="121">
        <f>'Zał. 8 do SWZ'!BM116</f>
        <v>22433.47</v>
      </c>
    </row>
    <row r="119" spans="1:14" s="96" customFormat="1" ht="21" customHeight="1" x14ac:dyDescent="0.2">
      <c r="A119" s="11">
        <v>129</v>
      </c>
      <c r="B119" s="135"/>
      <c r="C119" s="139">
        <v>50</v>
      </c>
      <c r="D119" s="79"/>
      <c r="E119" s="81" t="s">
        <v>119</v>
      </c>
      <c r="F119" s="125">
        <f t="shared" si="27"/>
        <v>682000</v>
      </c>
      <c r="G119" s="125">
        <f t="shared" ref="G119:N119" si="57">SUM(G120:G120)</f>
        <v>0</v>
      </c>
      <c r="H119" s="125">
        <f t="shared" si="57"/>
        <v>0</v>
      </c>
      <c r="I119" s="125">
        <f t="shared" si="57"/>
        <v>0</v>
      </c>
      <c r="J119" s="125">
        <f t="shared" si="57"/>
        <v>0</v>
      </c>
      <c r="K119" s="125">
        <f t="shared" si="57"/>
        <v>0</v>
      </c>
      <c r="L119" s="125">
        <f t="shared" si="57"/>
        <v>682000</v>
      </c>
      <c r="M119" s="125">
        <f t="shared" si="57"/>
        <v>0</v>
      </c>
      <c r="N119" s="126">
        <f t="shared" si="57"/>
        <v>28515.45</v>
      </c>
    </row>
    <row r="120" spans="1:14" s="96" customFormat="1" ht="21" customHeight="1" x14ac:dyDescent="0.2">
      <c r="A120" s="11">
        <v>130</v>
      </c>
      <c r="B120" s="134">
        <v>72</v>
      </c>
      <c r="C120" s="137"/>
      <c r="D120" s="120">
        <v>1</v>
      </c>
      <c r="E120" s="60" t="s">
        <v>119</v>
      </c>
      <c r="F120" s="4">
        <f t="shared" ref="F120:F187" si="58">SUM(G120:M120)</f>
        <v>682000</v>
      </c>
      <c r="G120" s="63">
        <f>'Zał. 8 do SWZ'!Z118</f>
        <v>0</v>
      </c>
      <c r="H120" s="63">
        <f>'Zał. 8 do SWZ'!AA118</f>
        <v>0</v>
      </c>
      <c r="I120" s="63">
        <f>'Zał. 8 do SWZ'!AB118</f>
        <v>0</v>
      </c>
      <c r="J120" s="63">
        <f>'Zał. 8 do SWZ'!AC118</f>
        <v>0</v>
      </c>
      <c r="K120" s="63">
        <f>'Zał. 8 do SWZ'!AD118</f>
        <v>0</v>
      </c>
      <c r="L120" s="63">
        <f>'Zał. 8 do SWZ'!AE118</f>
        <v>682000</v>
      </c>
      <c r="M120" s="63">
        <f>'Zał. 8 do SWZ'!AF118</f>
        <v>0</v>
      </c>
      <c r="N120" s="121">
        <f>'Zał. 8 do SWZ'!BM118</f>
        <v>28515.45</v>
      </c>
    </row>
    <row r="121" spans="1:14" s="96" customFormat="1" ht="21" customHeight="1" x14ac:dyDescent="0.2">
      <c r="A121" s="11">
        <v>131</v>
      </c>
      <c r="B121" s="135"/>
      <c r="C121" s="139">
        <v>51</v>
      </c>
      <c r="D121" s="79"/>
      <c r="E121" s="81" t="s">
        <v>121</v>
      </c>
      <c r="F121" s="125">
        <f t="shared" si="58"/>
        <v>297000</v>
      </c>
      <c r="G121" s="125">
        <f t="shared" ref="G121:N121" si="59">SUM(G122:G122)</f>
        <v>0</v>
      </c>
      <c r="H121" s="125">
        <f t="shared" si="59"/>
        <v>0</v>
      </c>
      <c r="I121" s="125">
        <f t="shared" si="59"/>
        <v>0</v>
      </c>
      <c r="J121" s="125">
        <f t="shared" si="59"/>
        <v>0</v>
      </c>
      <c r="K121" s="125">
        <f t="shared" si="59"/>
        <v>0</v>
      </c>
      <c r="L121" s="125">
        <f t="shared" si="59"/>
        <v>297000</v>
      </c>
      <c r="M121" s="125">
        <f t="shared" si="59"/>
        <v>0</v>
      </c>
      <c r="N121" s="126">
        <f t="shared" si="59"/>
        <v>13483.32</v>
      </c>
    </row>
    <row r="122" spans="1:14" s="96" customFormat="1" ht="21" customHeight="1" x14ac:dyDescent="0.2">
      <c r="A122" s="11">
        <v>132</v>
      </c>
      <c r="B122" s="134">
        <v>73</v>
      </c>
      <c r="C122" s="137"/>
      <c r="D122" s="120">
        <v>1</v>
      </c>
      <c r="E122" s="60" t="s">
        <v>121</v>
      </c>
      <c r="F122" s="4">
        <f t="shared" si="58"/>
        <v>297000</v>
      </c>
      <c r="G122" s="63">
        <f>'Zał. 8 do SWZ'!Z120</f>
        <v>0</v>
      </c>
      <c r="H122" s="63">
        <f>'Zał. 8 do SWZ'!AA120</f>
        <v>0</v>
      </c>
      <c r="I122" s="63">
        <f>'Zał. 8 do SWZ'!AB120</f>
        <v>0</v>
      </c>
      <c r="J122" s="63">
        <f>'Zał. 8 do SWZ'!AC120</f>
        <v>0</v>
      </c>
      <c r="K122" s="63">
        <f>'Zał. 8 do SWZ'!AD120</f>
        <v>0</v>
      </c>
      <c r="L122" s="63">
        <f>'Zał. 8 do SWZ'!AE120</f>
        <v>297000</v>
      </c>
      <c r="M122" s="63">
        <f>'Zał. 8 do SWZ'!AF120</f>
        <v>0</v>
      </c>
      <c r="N122" s="121">
        <f>'Zał. 8 do SWZ'!BM120</f>
        <v>13483.32</v>
      </c>
    </row>
    <row r="123" spans="1:14" s="96" customFormat="1" ht="21" customHeight="1" x14ac:dyDescent="0.2">
      <c r="A123" s="11">
        <v>133</v>
      </c>
      <c r="B123" s="135"/>
      <c r="C123" s="139">
        <v>52</v>
      </c>
      <c r="D123" s="79"/>
      <c r="E123" s="81" t="s">
        <v>269</v>
      </c>
      <c r="F123" s="125">
        <f t="shared" si="58"/>
        <v>50000</v>
      </c>
      <c r="G123" s="125">
        <f t="shared" ref="G123:N123" si="60">SUM(G124:G125)</f>
        <v>0</v>
      </c>
      <c r="H123" s="125">
        <f t="shared" si="60"/>
        <v>6000</v>
      </c>
      <c r="I123" s="125">
        <f t="shared" si="60"/>
        <v>44000</v>
      </c>
      <c r="J123" s="125">
        <f t="shared" si="60"/>
        <v>0</v>
      </c>
      <c r="K123" s="125">
        <f t="shared" si="60"/>
        <v>0</v>
      </c>
      <c r="L123" s="125">
        <f t="shared" si="60"/>
        <v>0</v>
      </c>
      <c r="M123" s="125">
        <f t="shared" si="60"/>
        <v>0</v>
      </c>
      <c r="N123" s="126">
        <f t="shared" si="60"/>
        <v>2394.7800000000002</v>
      </c>
    </row>
    <row r="124" spans="1:14" ht="21" customHeight="1" x14ac:dyDescent="0.2">
      <c r="A124" s="11">
        <v>134</v>
      </c>
      <c r="B124" s="134">
        <v>74</v>
      </c>
      <c r="C124" s="137"/>
      <c r="D124" s="120">
        <v>1</v>
      </c>
      <c r="E124" s="198" t="s">
        <v>270</v>
      </c>
      <c r="F124" s="4">
        <f t="shared" si="58"/>
        <v>44000</v>
      </c>
      <c r="G124" s="63">
        <f>'Zał. 8 do SWZ'!Z122</f>
        <v>0</v>
      </c>
      <c r="H124" s="63">
        <f>'Zał. 8 do SWZ'!AA122</f>
        <v>0</v>
      </c>
      <c r="I124" s="63">
        <f>'Zał. 8 do SWZ'!AB122</f>
        <v>44000</v>
      </c>
      <c r="J124" s="63">
        <f>'Zał. 8 do SWZ'!AC122</f>
        <v>0</v>
      </c>
      <c r="K124" s="63">
        <f>'Zał. 8 do SWZ'!AD122</f>
        <v>0</v>
      </c>
      <c r="L124" s="63">
        <f>'Zał. 8 do SWZ'!AE122</f>
        <v>0</v>
      </c>
      <c r="M124" s="63">
        <f>'Zał. 8 do SWZ'!AF122</f>
        <v>0</v>
      </c>
      <c r="N124" s="121">
        <f>'Zał. 8 do SWZ'!BM122</f>
        <v>2023.44</v>
      </c>
    </row>
    <row r="125" spans="1:14" ht="21" customHeight="1" x14ac:dyDescent="0.2">
      <c r="A125" s="11">
        <v>135</v>
      </c>
      <c r="B125" s="134">
        <v>75</v>
      </c>
      <c r="C125" s="137"/>
      <c r="D125" s="120">
        <v>2</v>
      </c>
      <c r="E125" s="198" t="s">
        <v>271</v>
      </c>
      <c r="F125" s="4">
        <f t="shared" si="58"/>
        <v>6000</v>
      </c>
      <c r="G125" s="63">
        <f>'Zał. 8 do SWZ'!Z123</f>
        <v>0</v>
      </c>
      <c r="H125" s="63">
        <f>'Zał. 8 do SWZ'!AA123</f>
        <v>6000</v>
      </c>
      <c r="I125" s="63">
        <f>'Zał. 8 do SWZ'!AB123</f>
        <v>0</v>
      </c>
      <c r="J125" s="63">
        <f>'Zał. 8 do SWZ'!AC123</f>
        <v>0</v>
      </c>
      <c r="K125" s="63">
        <f>'Zał. 8 do SWZ'!AD123</f>
        <v>0</v>
      </c>
      <c r="L125" s="63">
        <f>'Zał. 8 do SWZ'!AE123</f>
        <v>0</v>
      </c>
      <c r="M125" s="63">
        <f>'Zał. 8 do SWZ'!AF123</f>
        <v>0</v>
      </c>
      <c r="N125" s="121">
        <f>'Zał. 8 do SWZ'!BM123</f>
        <v>371.34</v>
      </c>
    </row>
    <row r="126" spans="1:14" s="23" customFormat="1" ht="21" customHeight="1" x14ac:dyDescent="0.2">
      <c r="A126" s="11">
        <v>136</v>
      </c>
      <c r="B126" s="135"/>
      <c r="C126" s="139">
        <v>53</v>
      </c>
      <c r="D126" s="79"/>
      <c r="E126" s="81" t="s">
        <v>124</v>
      </c>
      <c r="F126" s="125">
        <f t="shared" si="58"/>
        <v>7000</v>
      </c>
      <c r="G126" s="125">
        <f t="shared" ref="G126:N126" si="61">SUM(G127:G127)</f>
        <v>0</v>
      </c>
      <c r="H126" s="125">
        <f t="shared" si="61"/>
        <v>7000</v>
      </c>
      <c r="I126" s="125">
        <f t="shared" si="61"/>
        <v>0</v>
      </c>
      <c r="J126" s="125">
        <f t="shared" si="61"/>
        <v>0</v>
      </c>
      <c r="K126" s="125">
        <f t="shared" si="61"/>
        <v>0</v>
      </c>
      <c r="L126" s="125">
        <f t="shared" si="61"/>
        <v>0</v>
      </c>
      <c r="M126" s="125">
        <f t="shared" si="61"/>
        <v>0</v>
      </c>
      <c r="N126" s="126">
        <f t="shared" si="61"/>
        <v>415.35</v>
      </c>
    </row>
    <row r="127" spans="1:14" ht="21" customHeight="1" x14ac:dyDescent="0.2">
      <c r="A127" s="11">
        <v>137</v>
      </c>
      <c r="B127" s="134">
        <v>76</v>
      </c>
      <c r="C127" s="137"/>
      <c r="D127" s="120">
        <v>1</v>
      </c>
      <c r="E127" s="60" t="s">
        <v>124</v>
      </c>
      <c r="F127" s="4">
        <f t="shared" si="58"/>
        <v>7000</v>
      </c>
      <c r="G127" s="63">
        <f>'Zał. 8 do SWZ'!Z125</f>
        <v>0</v>
      </c>
      <c r="H127" s="63">
        <f>'Zał. 8 do SWZ'!AA125</f>
        <v>7000</v>
      </c>
      <c r="I127" s="63">
        <f>'Zał. 8 do SWZ'!AB125</f>
        <v>0</v>
      </c>
      <c r="J127" s="63">
        <f>'Zał. 8 do SWZ'!AC125</f>
        <v>0</v>
      </c>
      <c r="K127" s="63">
        <f>'Zał. 8 do SWZ'!AD125</f>
        <v>0</v>
      </c>
      <c r="L127" s="63">
        <f>'Zał. 8 do SWZ'!AE125</f>
        <v>0</v>
      </c>
      <c r="M127" s="63">
        <f>'Zał. 8 do SWZ'!AF125</f>
        <v>0</v>
      </c>
      <c r="N127" s="121">
        <f>'Zał. 8 do SWZ'!BM125</f>
        <v>415.35</v>
      </c>
    </row>
    <row r="128" spans="1:14" ht="21" customHeight="1" x14ac:dyDescent="0.2">
      <c r="A128" s="11">
        <v>138</v>
      </c>
      <c r="B128" s="135"/>
      <c r="C128" s="139">
        <v>54</v>
      </c>
      <c r="D128" s="79"/>
      <c r="E128" s="81" t="s">
        <v>125</v>
      </c>
      <c r="F128" s="125">
        <f t="shared" si="58"/>
        <v>13000</v>
      </c>
      <c r="G128" s="125">
        <f t="shared" ref="G128:N128" si="62">SUM(G129:G130)</f>
        <v>1000</v>
      </c>
      <c r="H128" s="125">
        <f t="shared" si="62"/>
        <v>12000</v>
      </c>
      <c r="I128" s="125">
        <f t="shared" si="62"/>
        <v>0</v>
      </c>
      <c r="J128" s="125">
        <f t="shared" si="62"/>
        <v>0</v>
      </c>
      <c r="K128" s="125">
        <f t="shared" si="62"/>
        <v>0</v>
      </c>
      <c r="L128" s="125">
        <f t="shared" si="62"/>
        <v>0</v>
      </c>
      <c r="M128" s="125">
        <f t="shared" si="62"/>
        <v>0</v>
      </c>
      <c r="N128" s="126">
        <f t="shared" si="62"/>
        <v>741.68</v>
      </c>
    </row>
    <row r="129" spans="1:14" s="96" customFormat="1" ht="21" customHeight="1" x14ac:dyDescent="0.2">
      <c r="A129" s="11">
        <v>139</v>
      </c>
      <c r="B129" s="134">
        <v>77</v>
      </c>
      <c r="C129" s="137"/>
      <c r="D129" s="120">
        <v>1</v>
      </c>
      <c r="E129" s="60" t="s">
        <v>127</v>
      </c>
      <c r="F129" s="4">
        <f t="shared" si="58"/>
        <v>12000</v>
      </c>
      <c r="G129" s="63">
        <f>'Zał. 8 do SWZ'!Z127</f>
        <v>0</v>
      </c>
      <c r="H129" s="63">
        <f>'Zał. 8 do SWZ'!AA127</f>
        <v>12000</v>
      </c>
      <c r="I129" s="63">
        <f>'Zał. 8 do SWZ'!AB127</f>
        <v>0</v>
      </c>
      <c r="J129" s="63">
        <f>'Zał. 8 do SWZ'!AC127</f>
        <v>0</v>
      </c>
      <c r="K129" s="63">
        <f>'Zał. 8 do SWZ'!AD127</f>
        <v>0</v>
      </c>
      <c r="L129" s="63">
        <f>'Zał. 8 do SWZ'!AE127</f>
        <v>0</v>
      </c>
      <c r="M129" s="63">
        <f>'Zał. 8 do SWZ'!AF127</f>
        <v>0</v>
      </c>
      <c r="N129" s="121">
        <f>'Zał. 8 do SWZ'!BM127</f>
        <v>635.4</v>
      </c>
    </row>
    <row r="130" spans="1:14" s="96" customFormat="1" ht="21" customHeight="1" x14ac:dyDescent="0.2">
      <c r="A130" s="11">
        <v>140</v>
      </c>
      <c r="B130" s="134">
        <v>78</v>
      </c>
      <c r="C130" s="137"/>
      <c r="D130" s="120">
        <v>2</v>
      </c>
      <c r="E130" s="60" t="s">
        <v>126</v>
      </c>
      <c r="F130" s="4">
        <f t="shared" si="58"/>
        <v>1000</v>
      </c>
      <c r="G130" s="63">
        <f>'Zał. 8 do SWZ'!Z128</f>
        <v>1000</v>
      </c>
      <c r="H130" s="63">
        <f>'Zał. 8 do SWZ'!AA128</f>
        <v>0</v>
      </c>
      <c r="I130" s="63">
        <f>'Zał. 8 do SWZ'!AB128</f>
        <v>0</v>
      </c>
      <c r="J130" s="63">
        <f>'Zał. 8 do SWZ'!AC128</f>
        <v>0</v>
      </c>
      <c r="K130" s="63">
        <f>'Zał. 8 do SWZ'!AD128</f>
        <v>0</v>
      </c>
      <c r="L130" s="63">
        <f>'Zał. 8 do SWZ'!AE128</f>
        <v>0</v>
      </c>
      <c r="M130" s="63">
        <f>'Zał. 8 do SWZ'!AF128</f>
        <v>0</v>
      </c>
      <c r="N130" s="121">
        <f>'Zał. 8 do SWZ'!BM128</f>
        <v>106.28</v>
      </c>
    </row>
    <row r="131" spans="1:14" s="96" customFormat="1" ht="21" customHeight="1" x14ac:dyDescent="0.2">
      <c r="A131" s="11">
        <v>141</v>
      </c>
      <c r="B131" s="135"/>
      <c r="C131" s="139">
        <v>55</v>
      </c>
      <c r="D131" s="79"/>
      <c r="E131" s="81" t="s">
        <v>128</v>
      </c>
      <c r="F131" s="125">
        <f t="shared" si="58"/>
        <v>490000</v>
      </c>
      <c r="G131" s="125">
        <f t="shared" ref="G131:N131" si="63">SUM(G132:G133)</f>
        <v>0</v>
      </c>
      <c r="H131" s="125">
        <f t="shared" si="63"/>
        <v>0</v>
      </c>
      <c r="I131" s="125">
        <f t="shared" si="63"/>
        <v>0</v>
      </c>
      <c r="J131" s="125">
        <f t="shared" si="63"/>
        <v>17000</v>
      </c>
      <c r="K131" s="125">
        <f t="shared" si="63"/>
        <v>0</v>
      </c>
      <c r="L131" s="125">
        <f t="shared" si="63"/>
        <v>473000</v>
      </c>
      <c r="M131" s="125">
        <f t="shared" si="63"/>
        <v>0</v>
      </c>
      <c r="N131" s="126">
        <f t="shared" si="63"/>
        <v>23968.510000000002</v>
      </c>
    </row>
    <row r="132" spans="1:14" s="96" customFormat="1" ht="21" customHeight="1" x14ac:dyDescent="0.2">
      <c r="A132" s="11">
        <v>142</v>
      </c>
      <c r="B132" s="134">
        <v>79</v>
      </c>
      <c r="C132" s="137"/>
      <c r="D132" s="120">
        <v>1</v>
      </c>
      <c r="E132" s="60" t="s">
        <v>131</v>
      </c>
      <c r="F132" s="4">
        <f t="shared" si="58"/>
        <v>473000</v>
      </c>
      <c r="G132" s="63">
        <f>'Zał. 8 do SWZ'!Z130</f>
        <v>0</v>
      </c>
      <c r="H132" s="63">
        <f>'Zał. 8 do SWZ'!AA130</f>
        <v>0</v>
      </c>
      <c r="I132" s="63">
        <f>'Zał. 8 do SWZ'!AB130</f>
        <v>0</v>
      </c>
      <c r="J132" s="63">
        <f>'Zał. 8 do SWZ'!AC130</f>
        <v>0</v>
      </c>
      <c r="K132" s="63">
        <f>'Zał. 8 do SWZ'!AD130</f>
        <v>0</v>
      </c>
      <c r="L132" s="63">
        <f>'Zał. 8 do SWZ'!AE130</f>
        <v>473000</v>
      </c>
      <c r="M132" s="63">
        <f>'Zał. 8 do SWZ'!AF130</f>
        <v>0</v>
      </c>
      <c r="N132" s="121">
        <f>'Zał. 8 do SWZ'!BM130</f>
        <v>23014.27</v>
      </c>
    </row>
    <row r="133" spans="1:14" s="96" customFormat="1" ht="21" customHeight="1" x14ac:dyDescent="0.2">
      <c r="A133" s="11">
        <v>143</v>
      </c>
      <c r="B133" s="134">
        <v>80</v>
      </c>
      <c r="C133" s="137"/>
      <c r="D133" s="120">
        <v>2</v>
      </c>
      <c r="E133" s="60" t="s">
        <v>129</v>
      </c>
      <c r="F133" s="4">
        <f t="shared" si="58"/>
        <v>17000</v>
      </c>
      <c r="G133" s="63">
        <f>'Zał. 8 do SWZ'!Z131</f>
        <v>0</v>
      </c>
      <c r="H133" s="63">
        <f>'Zał. 8 do SWZ'!AA131</f>
        <v>0</v>
      </c>
      <c r="I133" s="63">
        <f>'Zał. 8 do SWZ'!AB131</f>
        <v>0</v>
      </c>
      <c r="J133" s="63">
        <f>'Zał. 8 do SWZ'!AC131</f>
        <v>17000</v>
      </c>
      <c r="K133" s="63">
        <f>'Zał. 8 do SWZ'!AD131</f>
        <v>0</v>
      </c>
      <c r="L133" s="63">
        <f>'Zał. 8 do SWZ'!AE131</f>
        <v>0</v>
      </c>
      <c r="M133" s="63">
        <f>'Zał. 8 do SWZ'!AF131</f>
        <v>0</v>
      </c>
      <c r="N133" s="121">
        <f>'Zał. 8 do SWZ'!BM131</f>
        <v>954.24</v>
      </c>
    </row>
    <row r="134" spans="1:14" ht="21" customHeight="1" x14ac:dyDescent="0.2">
      <c r="A134" s="11">
        <v>144</v>
      </c>
      <c r="B134" s="135"/>
      <c r="C134" s="139">
        <v>56</v>
      </c>
      <c r="D134" s="79"/>
      <c r="E134" s="81" t="s">
        <v>132</v>
      </c>
      <c r="F134" s="125">
        <f t="shared" si="58"/>
        <v>11000</v>
      </c>
      <c r="G134" s="125">
        <f t="shared" ref="G134:N136" si="64">SUM(G135:G135)</f>
        <v>0</v>
      </c>
      <c r="H134" s="125">
        <f t="shared" si="64"/>
        <v>11000</v>
      </c>
      <c r="I134" s="125">
        <f t="shared" si="64"/>
        <v>0</v>
      </c>
      <c r="J134" s="125">
        <f t="shared" si="64"/>
        <v>0</v>
      </c>
      <c r="K134" s="125">
        <f t="shared" si="64"/>
        <v>0</v>
      </c>
      <c r="L134" s="125">
        <f t="shared" si="64"/>
        <v>0</v>
      </c>
      <c r="M134" s="125">
        <f t="shared" si="64"/>
        <v>0</v>
      </c>
      <c r="N134" s="126">
        <f t="shared" si="64"/>
        <v>591.39</v>
      </c>
    </row>
    <row r="135" spans="1:14" ht="21" customHeight="1" x14ac:dyDescent="0.2">
      <c r="A135" s="11">
        <v>145</v>
      </c>
      <c r="B135" s="134">
        <v>81</v>
      </c>
      <c r="C135" s="137"/>
      <c r="D135" s="120">
        <v>1</v>
      </c>
      <c r="E135" s="60" t="s">
        <v>132</v>
      </c>
      <c r="F135" s="4">
        <f t="shared" si="58"/>
        <v>11000</v>
      </c>
      <c r="G135" s="63">
        <f>'Zał. 8 do SWZ'!Z133</f>
        <v>0</v>
      </c>
      <c r="H135" s="63">
        <f>'Zał. 8 do SWZ'!AA133</f>
        <v>11000</v>
      </c>
      <c r="I135" s="63">
        <f>'Zał. 8 do SWZ'!AB133</f>
        <v>0</v>
      </c>
      <c r="J135" s="63">
        <f>'Zał. 8 do SWZ'!AC133</f>
        <v>0</v>
      </c>
      <c r="K135" s="63">
        <f>'Zał. 8 do SWZ'!AD133</f>
        <v>0</v>
      </c>
      <c r="L135" s="63">
        <f>'Zał. 8 do SWZ'!AE133</f>
        <v>0</v>
      </c>
      <c r="M135" s="63">
        <f>'Zał. 8 do SWZ'!AF133</f>
        <v>0</v>
      </c>
      <c r="N135" s="121">
        <f>'Zał. 8 do SWZ'!BM133</f>
        <v>591.39</v>
      </c>
    </row>
    <row r="136" spans="1:14" s="212" customFormat="1" ht="21" customHeight="1" x14ac:dyDescent="0.2">
      <c r="A136" s="209">
        <v>144</v>
      </c>
      <c r="B136" s="135"/>
      <c r="C136" s="139">
        <v>57</v>
      </c>
      <c r="D136" s="79"/>
      <c r="E136" s="81" t="s">
        <v>391</v>
      </c>
      <c r="F136" s="125">
        <f t="shared" ref="F136" si="65">SUM(G136:M136)</f>
        <v>94000</v>
      </c>
      <c r="G136" s="125">
        <f t="shared" si="64"/>
        <v>0</v>
      </c>
      <c r="H136" s="125">
        <f t="shared" si="64"/>
        <v>0</v>
      </c>
      <c r="I136" s="125">
        <f t="shared" si="64"/>
        <v>0</v>
      </c>
      <c r="J136" s="125">
        <f t="shared" si="64"/>
        <v>0</v>
      </c>
      <c r="K136" s="125">
        <f t="shared" si="64"/>
        <v>94000</v>
      </c>
      <c r="L136" s="125">
        <f t="shared" si="64"/>
        <v>0</v>
      </c>
      <c r="M136" s="125">
        <f t="shared" si="64"/>
        <v>0</v>
      </c>
      <c r="N136" s="126">
        <f t="shared" si="64"/>
        <v>5216</v>
      </c>
    </row>
    <row r="137" spans="1:14" s="96" customFormat="1" ht="21" customHeight="1" x14ac:dyDescent="0.2">
      <c r="A137" s="209">
        <v>155</v>
      </c>
      <c r="B137" s="217">
        <v>86</v>
      </c>
      <c r="C137" s="218"/>
      <c r="D137" s="215">
        <v>1</v>
      </c>
      <c r="E137" s="213" t="s">
        <v>391</v>
      </c>
      <c r="F137" s="208">
        <f t="shared" ref="F137" si="66">SUM(G137:M137)</f>
        <v>94000</v>
      </c>
      <c r="G137" s="214">
        <f>'Zał. 8 do SWZ'!Z135</f>
        <v>0</v>
      </c>
      <c r="H137" s="214">
        <f>'Zał. 8 do SWZ'!AA135</f>
        <v>0</v>
      </c>
      <c r="I137" s="214">
        <f>'Zał. 8 do SWZ'!AB135</f>
        <v>0</v>
      </c>
      <c r="J137" s="214">
        <f>'Zał. 8 do SWZ'!AC135</f>
        <v>0</v>
      </c>
      <c r="K137" s="214">
        <f>'Zał. 8 do SWZ'!AD135</f>
        <v>94000</v>
      </c>
      <c r="L137" s="214">
        <f>'Zał. 8 do SWZ'!AE135</f>
        <v>0</v>
      </c>
      <c r="M137" s="214">
        <f>'Zał. 8 do SWZ'!AF135</f>
        <v>0</v>
      </c>
      <c r="N137" s="216">
        <f>'Zał. 8 do SWZ'!BM135</f>
        <v>5216</v>
      </c>
    </row>
    <row r="138" spans="1:14" s="23" customFormat="1" ht="21" customHeight="1" x14ac:dyDescent="0.2">
      <c r="A138" s="11">
        <v>146</v>
      </c>
      <c r="B138" s="135"/>
      <c r="C138" s="139">
        <v>58</v>
      </c>
      <c r="D138" s="79"/>
      <c r="E138" s="81" t="s">
        <v>134</v>
      </c>
      <c r="F138" s="125">
        <f t="shared" si="58"/>
        <v>9000</v>
      </c>
      <c r="G138" s="125">
        <f t="shared" ref="G138:N138" si="67">SUM(G139:G139)</f>
        <v>0</v>
      </c>
      <c r="H138" s="125">
        <f t="shared" si="67"/>
        <v>9000</v>
      </c>
      <c r="I138" s="125">
        <f t="shared" si="67"/>
        <v>0</v>
      </c>
      <c r="J138" s="125">
        <f t="shared" si="67"/>
        <v>0</v>
      </c>
      <c r="K138" s="125">
        <f t="shared" si="67"/>
        <v>0</v>
      </c>
      <c r="L138" s="125">
        <f t="shared" si="67"/>
        <v>0</v>
      </c>
      <c r="M138" s="125">
        <f t="shared" si="67"/>
        <v>0</v>
      </c>
      <c r="N138" s="126">
        <f t="shared" si="67"/>
        <v>503.37</v>
      </c>
    </row>
    <row r="139" spans="1:14" ht="21" customHeight="1" x14ac:dyDescent="0.2">
      <c r="A139" s="11">
        <v>147</v>
      </c>
      <c r="B139" s="134">
        <v>82</v>
      </c>
      <c r="C139" s="137"/>
      <c r="D139" s="120">
        <v>1</v>
      </c>
      <c r="E139" s="60" t="s">
        <v>134</v>
      </c>
      <c r="F139" s="4">
        <f t="shared" si="58"/>
        <v>9000</v>
      </c>
      <c r="G139" s="63">
        <f>'Zał. 8 do SWZ'!Z137</f>
        <v>0</v>
      </c>
      <c r="H139" s="63">
        <f>'Zał. 8 do SWZ'!AA137</f>
        <v>9000</v>
      </c>
      <c r="I139" s="63">
        <f>'Zał. 8 do SWZ'!AB137</f>
        <v>0</v>
      </c>
      <c r="J139" s="63">
        <f>'Zał. 8 do SWZ'!AC137</f>
        <v>0</v>
      </c>
      <c r="K139" s="63">
        <f>'Zał. 8 do SWZ'!AD137</f>
        <v>0</v>
      </c>
      <c r="L139" s="63">
        <f>'Zał. 8 do SWZ'!AE137</f>
        <v>0</v>
      </c>
      <c r="M139" s="63">
        <f>'Zał. 8 do SWZ'!AF137</f>
        <v>0</v>
      </c>
      <c r="N139" s="121">
        <f>'Zał. 8 do SWZ'!BM137</f>
        <v>503.37</v>
      </c>
    </row>
    <row r="140" spans="1:14" s="23" customFormat="1" ht="21" customHeight="1" x14ac:dyDescent="0.2">
      <c r="A140" s="11">
        <v>148</v>
      </c>
      <c r="B140" s="135"/>
      <c r="C140" s="139">
        <v>59</v>
      </c>
      <c r="D140" s="79"/>
      <c r="E140" s="81" t="s">
        <v>135</v>
      </c>
      <c r="F140" s="125">
        <f t="shared" si="58"/>
        <v>6000</v>
      </c>
      <c r="G140" s="125">
        <f t="shared" ref="G140:N140" si="68">SUM(G141:G141)</f>
        <v>0</v>
      </c>
      <c r="H140" s="125">
        <f t="shared" si="68"/>
        <v>6000</v>
      </c>
      <c r="I140" s="125">
        <f t="shared" si="68"/>
        <v>0</v>
      </c>
      <c r="J140" s="125">
        <f t="shared" si="68"/>
        <v>0</v>
      </c>
      <c r="K140" s="125">
        <f t="shared" si="68"/>
        <v>0</v>
      </c>
      <c r="L140" s="125">
        <f t="shared" si="68"/>
        <v>0</v>
      </c>
      <c r="M140" s="125">
        <f t="shared" si="68"/>
        <v>0</v>
      </c>
      <c r="N140" s="126">
        <f t="shared" si="68"/>
        <v>371.34</v>
      </c>
    </row>
    <row r="141" spans="1:14" s="23" customFormat="1" ht="21" customHeight="1" x14ac:dyDescent="0.2">
      <c r="A141" s="11">
        <v>149</v>
      </c>
      <c r="B141" s="134">
        <v>83</v>
      </c>
      <c r="C141" s="137"/>
      <c r="D141" s="120">
        <v>1</v>
      </c>
      <c r="E141" s="60" t="s">
        <v>135</v>
      </c>
      <c r="F141" s="4">
        <f t="shared" si="58"/>
        <v>6000</v>
      </c>
      <c r="G141" s="63">
        <f>'Zał. 8 do SWZ'!Z139</f>
        <v>0</v>
      </c>
      <c r="H141" s="63">
        <f>'Zał. 8 do SWZ'!AA139</f>
        <v>6000</v>
      </c>
      <c r="I141" s="63">
        <f>'Zał. 8 do SWZ'!AB139</f>
        <v>0</v>
      </c>
      <c r="J141" s="63">
        <f>'Zał. 8 do SWZ'!AC139</f>
        <v>0</v>
      </c>
      <c r="K141" s="63">
        <f>'Zał. 8 do SWZ'!AD139</f>
        <v>0</v>
      </c>
      <c r="L141" s="63">
        <f>'Zał. 8 do SWZ'!AE139</f>
        <v>0</v>
      </c>
      <c r="M141" s="63">
        <f>'Zał. 8 do SWZ'!AF139</f>
        <v>0</v>
      </c>
      <c r="N141" s="121">
        <f>'Zał. 8 do SWZ'!BM139</f>
        <v>371.34</v>
      </c>
    </row>
    <row r="142" spans="1:14" s="23" customFormat="1" ht="21" customHeight="1" x14ac:dyDescent="0.2">
      <c r="A142" s="11">
        <v>150</v>
      </c>
      <c r="B142" s="135"/>
      <c r="C142" s="139">
        <v>60</v>
      </c>
      <c r="D142" s="79"/>
      <c r="E142" s="81" t="s">
        <v>272</v>
      </c>
      <c r="F142" s="125">
        <f t="shared" si="58"/>
        <v>2000</v>
      </c>
      <c r="G142" s="125">
        <f t="shared" ref="G142:N142" si="69">SUM(G143:G143)</f>
        <v>2000</v>
      </c>
      <c r="H142" s="125">
        <f t="shared" si="69"/>
        <v>0</v>
      </c>
      <c r="I142" s="125">
        <f t="shared" si="69"/>
        <v>0</v>
      </c>
      <c r="J142" s="125">
        <f t="shared" si="69"/>
        <v>0</v>
      </c>
      <c r="K142" s="125">
        <f t="shared" si="69"/>
        <v>0</v>
      </c>
      <c r="L142" s="125">
        <f t="shared" si="69"/>
        <v>0</v>
      </c>
      <c r="M142" s="125">
        <f t="shared" si="69"/>
        <v>0</v>
      </c>
      <c r="N142" s="126">
        <f t="shared" si="69"/>
        <v>162.04</v>
      </c>
    </row>
    <row r="143" spans="1:14" ht="21" customHeight="1" x14ac:dyDescent="0.2">
      <c r="A143" s="11">
        <v>151</v>
      </c>
      <c r="B143" s="134">
        <v>84</v>
      </c>
      <c r="C143" s="137"/>
      <c r="D143" s="120">
        <v>1</v>
      </c>
      <c r="E143" s="60" t="s">
        <v>272</v>
      </c>
      <c r="F143" s="4">
        <f t="shared" si="58"/>
        <v>2000</v>
      </c>
      <c r="G143" s="63">
        <f>'Zał. 8 do SWZ'!Z141</f>
        <v>2000</v>
      </c>
      <c r="H143" s="63">
        <f>'Zał. 8 do SWZ'!AA141</f>
        <v>0</v>
      </c>
      <c r="I143" s="63">
        <f>'Zał. 8 do SWZ'!AB141</f>
        <v>0</v>
      </c>
      <c r="J143" s="63">
        <f>'Zał. 8 do SWZ'!AC141</f>
        <v>0</v>
      </c>
      <c r="K143" s="63">
        <f>'Zał. 8 do SWZ'!AD141</f>
        <v>0</v>
      </c>
      <c r="L143" s="63">
        <f>'Zał. 8 do SWZ'!AE141</f>
        <v>0</v>
      </c>
      <c r="M143" s="63">
        <f>'Zał. 8 do SWZ'!AF141</f>
        <v>0</v>
      </c>
      <c r="N143" s="121">
        <f>'Zał. 8 do SWZ'!BM141</f>
        <v>162.04</v>
      </c>
    </row>
    <row r="144" spans="1:14" s="96" customFormat="1" ht="21" customHeight="1" x14ac:dyDescent="0.2">
      <c r="A144" s="11">
        <v>152</v>
      </c>
      <c r="B144" s="135"/>
      <c r="C144" s="139">
        <v>61</v>
      </c>
      <c r="D144" s="79"/>
      <c r="E144" s="81" t="s">
        <v>136</v>
      </c>
      <c r="F144" s="125">
        <f t="shared" si="58"/>
        <v>11000</v>
      </c>
      <c r="G144" s="125">
        <f t="shared" ref="G144:N144" si="70">SUM(G145:G145)</f>
        <v>0</v>
      </c>
      <c r="H144" s="125">
        <f t="shared" si="70"/>
        <v>11000</v>
      </c>
      <c r="I144" s="125">
        <f t="shared" si="70"/>
        <v>0</v>
      </c>
      <c r="J144" s="125">
        <f t="shared" si="70"/>
        <v>0</v>
      </c>
      <c r="K144" s="125">
        <f t="shared" si="70"/>
        <v>0</v>
      </c>
      <c r="L144" s="125">
        <f t="shared" si="70"/>
        <v>0</v>
      </c>
      <c r="M144" s="125">
        <f t="shared" si="70"/>
        <v>0</v>
      </c>
      <c r="N144" s="126">
        <f t="shared" si="70"/>
        <v>591.39</v>
      </c>
    </row>
    <row r="145" spans="1:14" s="96" customFormat="1" ht="21" customHeight="1" x14ac:dyDescent="0.2">
      <c r="A145" s="11">
        <v>153</v>
      </c>
      <c r="B145" s="134">
        <v>85</v>
      </c>
      <c r="C145" s="137"/>
      <c r="D145" s="120">
        <v>1</v>
      </c>
      <c r="E145" s="60" t="s">
        <v>136</v>
      </c>
      <c r="F145" s="4">
        <f t="shared" si="58"/>
        <v>11000</v>
      </c>
      <c r="G145" s="63">
        <f>'Zał. 8 do SWZ'!Z143</f>
        <v>0</v>
      </c>
      <c r="H145" s="63">
        <f>'Zał. 8 do SWZ'!AA143</f>
        <v>11000</v>
      </c>
      <c r="I145" s="63">
        <f>'Zał. 8 do SWZ'!AB143</f>
        <v>0</v>
      </c>
      <c r="J145" s="63">
        <f>'Zał. 8 do SWZ'!AC143</f>
        <v>0</v>
      </c>
      <c r="K145" s="63">
        <f>'Zał. 8 do SWZ'!AD143</f>
        <v>0</v>
      </c>
      <c r="L145" s="63">
        <f>'Zał. 8 do SWZ'!AE143</f>
        <v>0</v>
      </c>
      <c r="M145" s="63">
        <f>'Zał. 8 do SWZ'!AF143</f>
        <v>0</v>
      </c>
      <c r="N145" s="121">
        <f>'Zał. 8 do SWZ'!BM143</f>
        <v>591.39</v>
      </c>
    </row>
    <row r="146" spans="1:14" ht="21" customHeight="1" x14ac:dyDescent="0.2">
      <c r="A146" s="11">
        <v>154</v>
      </c>
      <c r="B146" s="135"/>
      <c r="C146" s="139">
        <v>62</v>
      </c>
      <c r="D146" s="79"/>
      <c r="E146" s="81" t="s">
        <v>138</v>
      </c>
      <c r="F146" s="125">
        <f t="shared" si="58"/>
        <v>187000</v>
      </c>
      <c r="G146" s="125">
        <f t="shared" ref="G146:N146" si="71">SUM(G147:G147)</f>
        <v>0</v>
      </c>
      <c r="H146" s="125">
        <f t="shared" si="71"/>
        <v>0</v>
      </c>
      <c r="I146" s="125">
        <f t="shared" si="71"/>
        <v>0</v>
      </c>
      <c r="J146" s="125">
        <f t="shared" si="71"/>
        <v>0</v>
      </c>
      <c r="K146" s="125">
        <f t="shared" si="71"/>
        <v>187000</v>
      </c>
      <c r="L146" s="125">
        <f t="shared" si="71"/>
        <v>0</v>
      </c>
      <c r="M146" s="125">
        <f t="shared" si="71"/>
        <v>0</v>
      </c>
      <c r="N146" s="126">
        <f t="shared" si="71"/>
        <v>8415.2000000000007</v>
      </c>
    </row>
    <row r="147" spans="1:14" s="96" customFormat="1" ht="21" customHeight="1" x14ac:dyDescent="0.2">
      <c r="A147" s="11">
        <v>155</v>
      </c>
      <c r="B147" s="134">
        <v>86</v>
      </c>
      <c r="C147" s="137"/>
      <c r="D147" s="120">
        <v>1</v>
      </c>
      <c r="E147" s="60" t="s">
        <v>138</v>
      </c>
      <c r="F147" s="4">
        <f t="shared" si="58"/>
        <v>187000</v>
      </c>
      <c r="G147" s="63">
        <f>'Zał. 8 do SWZ'!Z145</f>
        <v>0</v>
      </c>
      <c r="H147" s="63">
        <f>'Zał. 8 do SWZ'!AA145</f>
        <v>0</v>
      </c>
      <c r="I147" s="63">
        <f>'Zał. 8 do SWZ'!AB145</f>
        <v>0</v>
      </c>
      <c r="J147" s="63">
        <f>'Zał. 8 do SWZ'!AC145</f>
        <v>0</v>
      </c>
      <c r="K147" s="63">
        <f>'Zał. 8 do SWZ'!AD145</f>
        <v>187000</v>
      </c>
      <c r="L147" s="63">
        <f>'Zał. 8 do SWZ'!AE145</f>
        <v>0</v>
      </c>
      <c r="M147" s="63">
        <f>'Zał. 8 do SWZ'!AF145</f>
        <v>0</v>
      </c>
      <c r="N147" s="121">
        <f>'Zał. 8 do SWZ'!BM145</f>
        <v>8415.2000000000007</v>
      </c>
    </row>
    <row r="148" spans="1:14" s="23" customFormat="1" ht="21" customHeight="1" x14ac:dyDescent="0.2">
      <c r="A148" s="11">
        <v>158</v>
      </c>
      <c r="B148" s="135"/>
      <c r="C148" s="139">
        <v>63</v>
      </c>
      <c r="D148" s="79"/>
      <c r="E148" s="81" t="s">
        <v>141</v>
      </c>
      <c r="F148" s="125">
        <f t="shared" si="58"/>
        <v>11000</v>
      </c>
      <c r="G148" s="125">
        <f t="shared" ref="G148:N148" si="72">SUM(G149:G149)</f>
        <v>0</v>
      </c>
      <c r="H148" s="125">
        <f t="shared" si="72"/>
        <v>11000</v>
      </c>
      <c r="I148" s="125">
        <f t="shared" si="72"/>
        <v>0</v>
      </c>
      <c r="J148" s="125">
        <f t="shared" si="72"/>
        <v>0</v>
      </c>
      <c r="K148" s="125">
        <f t="shared" si="72"/>
        <v>0</v>
      </c>
      <c r="L148" s="125">
        <f t="shared" si="72"/>
        <v>0</v>
      </c>
      <c r="M148" s="125">
        <f t="shared" si="72"/>
        <v>0</v>
      </c>
      <c r="N148" s="126">
        <f t="shared" si="72"/>
        <v>591.39</v>
      </c>
    </row>
    <row r="149" spans="1:14" ht="21" customHeight="1" x14ac:dyDescent="0.2">
      <c r="A149" s="11">
        <v>159</v>
      </c>
      <c r="B149" s="134">
        <v>88</v>
      </c>
      <c r="C149" s="137"/>
      <c r="D149" s="120">
        <v>1</v>
      </c>
      <c r="E149" s="60" t="s">
        <v>142</v>
      </c>
      <c r="F149" s="4">
        <f t="shared" si="58"/>
        <v>11000</v>
      </c>
      <c r="G149" s="63">
        <f>'Zał. 8 do SWZ'!Z147</f>
        <v>0</v>
      </c>
      <c r="H149" s="63">
        <f>'Zał. 8 do SWZ'!AA147</f>
        <v>11000</v>
      </c>
      <c r="I149" s="63">
        <f>'Zał. 8 do SWZ'!AB147</f>
        <v>0</v>
      </c>
      <c r="J149" s="63">
        <f>'Zał. 8 do SWZ'!AC147</f>
        <v>0</v>
      </c>
      <c r="K149" s="63">
        <f>'Zał. 8 do SWZ'!AD147</f>
        <v>0</v>
      </c>
      <c r="L149" s="63">
        <f>'Zał. 8 do SWZ'!AE147</f>
        <v>0</v>
      </c>
      <c r="M149" s="63">
        <f>'Zał. 8 do SWZ'!AF147</f>
        <v>0</v>
      </c>
      <c r="N149" s="121">
        <f>'Zał. 8 do SWZ'!BM147</f>
        <v>591.39</v>
      </c>
    </row>
    <row r="150" spans="1:14" s="23" customFormat="1" ht="21" customHeight="1" x14ac:dyDescent="0.2">
      <c r="A150" s="11">
        <v>160</v>
      </c>
      <c r="B150" s="135"/>
      <c r="C150" s="139">
        <v>64</v>
      </c>
      <c r="D150" s="79"/>
      <c r="E150" s="81" t="s">
        <v>143</v>
      </c>
      <c r="F150" s="125">
        <f t="shared" si="58"/>
        <v>91000</v>
      </c>
      <c r="G150" s="125">
        <f t="shared" ref="G150:N150" si="73">SUM(G151:G151)</f>
        <v>0</v>
      </c>
      <c r="H150" s="125">
        <f t="shared" si="73"/>
        <v>0</v>
      </c>
      <c r="I150" s="125">
        <f t="shared" si="73"/>
        <v>0</v>
      </c>
      <c r="J150" s="125">
        <f t="shared" si="73"/>
        <v>0</v>
      </c>
      <c r="K150" s="125">
        <f t="shared" si="73"/>
        <v>91000</v>
      </c>
      <c r="L150" s="125">
        <f t="shared" si="73"/>
        <v>0</v>
      </c>
      <c r="M150" s="125">
        <f t="shared" si="73"/>
        <v>0</v>
      </c>
      <c r="N150" s="126">
        <f t="shared" si="73"/>
        <v>5112.8</v>
      </c>
    </row>
    <row r="151" spans="1:14" ht="21" customHeight="1" x14ac:dyDescent="0.2">
      <c r="A151" s="11">
        <v>161</v>
      </c>
      <c r="B151" s="134">
        <v>89</v>
      </c>
      <c r="C151" s="137"/>
      <c r="D151" s="120">
        <v>1</v>
      </c>
      <c r="E151" s="60" t="s">
        <v>143</v>
      </c>
      <c r="F151" s="4">
        <f t="shared" si="58"/>
        <v>91000</v>
      </c>
      <c r="G151" s="63">
        <f>'Zał. 8 do SWZ'!Z149</f>
        <v>0</v>
      </c>
      <c r="H151" s="63">
        <f>'Zał. 8 do SWZ'!AA149</f>
        <v>0</v>
      </c>
      <c r="I151" s="63">
        <f>'Zał. 8 do SWZ'!AB149</f>
        <v>0</v>
      </c>
      <c r="J151" s="63">
        <f>'Zał. 8 do SWZ'!AC149</f>
        <v>0</v>
      </c>
      <c r="K151" s="63">
        <f>'Zał. 8 do SWZ'!AD149</f>
        <v>91000</v>
      </c>
      <c r="L151" s="63">
        <f>'Zał. 8 do SWZ'!AE149</f>
        <v>0</v>
      </c>
      <c r="M151" s="63">
        <f>'Zał. 8 do SWZ'!AF149</f>
        <v>0</v>
      </c>
      <c r="N151" s="121">
        <f>'Zał. 8 do SWZ'!BM149</f>
        <v>5112.8</v>
      </c>
    </row>
    <row r="152" spans="1:14" s="23" customFormat="1" ht="21" customHeight="1" x14ac:dyDescent="0.2">
      <c r="A152" s="11">
        <v>162</v>
      </c>
      <c r="B152" s="135"/>
      <c r="C152" s="139">
        <v>65</v>
      </c>
      <c r="D152" s="79"/>
      <c r="E152" s="81" t="s">
        <v>145</v>
      </c>
      <c r="F152" s="125">
        <f t="shared" si="58"/>
        <v>7000</v>
      </c>
      <c r="G152" s="125">
        <f t="shared" ref="G152:N152" si="74">SUM(G153:G153)</f>
        <v>0</v>
      </c>
      <c r="H152" s="125">
        <f t="shared" si="74"/>
        <v>7000</v>
      </c>
      <c r="I152" s="125">
        <f t="shared" si="74"/>
        <v>0</v>
      </c>
      <c r="J152" s="125">
        <f t="shared" si="74"/>
        <v>0</v>
      </c>
      <c r="K152" s="125">
        <f t="shared" si="74"/>
        <v>0</v>
      </c>
      <c r="L152" s="125">
        <f t="shared" si="74"/>
        <v>0</v>
      </c>
      <c r="M152" s="125">
        <f t="shared" si="74"/>
        <v>0</v>
      </c>
      <c r="N152" s="126">
        <f t="shared" si="74"/>
        <v>415.35</v>
      </c>
    </row>
    <row r="153" spans="1:14" ht="21" customHeight="1" x14ac:dyDescent="0.2">
      <c r="A153" s="11">
        <v>163</v>
      </c>
      <c r="B153" s="134">
        <v>90</v>
      </c>
      <c r="C153" s="137"/>
      <c r="D153" s="120">
        <v>1</v>
      </c>
      <c r="E153" s="60" t="s">
        <v>145</v>
      </c>
      <c r="F153" s="4">
        <f t="shared" si="58"/>
        <v>7000</v>
      </c>
      <c r="G153" s="63">
        <f>'Zał. 8 do SWZ'!Z151</f>
        <v>0</v>
      </c>
      <c r="H153" s="63">
        <f>'Zał. 8 do SWZ'!AA151</f>
        <v>7000</v>
      </c>
      <c r="I153" s="63">
        <f>'Zał. 8 do SWZ'!AB151</f>
        <v>0</v>
      </c>
      <c r="J153" s="63">
        <f>'Zał. 8 do SWZ'!AC151</f>
        <v>0</v>
      </c>
      <c r="K153" s="63">
        <f>'Zał. 8 do SWZ'!AD151</f>
        <v>0</v>
      </c>
      <c r="L153" s="63">
        <f>'Zał. 8 do SWZ'!AE151</f>
        <v>0</v>
      </c>
      <c r="M153" s="63">
        <f>'Zał. 8 do SWZ'!AF151</f>
        <v>0</v>
      </c>
      <c r="N153" s="121">
        <f>'Zał. 8 do SWZ'!BM151</f>
        <v>415.35</v>
      </c>
    </row>
    <row r="154" spans="1:14" s="96" customFormat="1" ht="21" customHeight="1" x14ac:dyDescent="0.2">
      <c r="A154" s="11">
        <v>175</v>
      </c>
      <c r="B154" s="135"/>
      <c r="C154" s="139">
        <v>66</v>
      </c>
      <c r="D154" s="79"/>
      <c r="E154" s="81" t="s">
        <v>239</v>
      </c>
      <c r="F154" s="125">
        <f t="shared" ref="F154:F155" si="75">SUM(G154:M154)</f>
        <v>286000</v>
      </c>
      <c r="G154" s="125">
        <f t="shared" ref="G154:N154" si="76">SUM(G155:G155)</f>
        <v>0</v>
      </c>
      <c r="H154" s="125">
        <f t="shared" si="76"/>
        <v>0</v>
      </c>
      <c r="I154" s="125">
        <f t="shared" si="76"/>
        <v>0</v>
      </c>
      <c r="J154" s="125">
        <f t="shared" si="76"/>
        <v>0</v>
      </c>
      <c r="K154" s="125">
        <f t="shared" si="76"/>
        <v>0</v>
      </c>
      <c r="L154" s="125">
        <f t="shared" si="76"/>
        <v>286000</v>
      </c>
      <c r="M154" s="125">
        <f t="shared" si="76"/>
        <v>0</v>
      </c>
      <c r="N154" s="126">
        <f t="shared" si="76"/>
        <v>15058.89</v>
      </c>
    </row>
    <row r="155" spans="1:14" ht="21" customHeight="1" x14ac:dyDescent="0.2">
      <c r="A155" s="11">
        <v>176</v>
      </c>
      <c r="B155" s="134">
        <v>97</v>
      </c>
      <c r="C155" s="137"/>
      <c r="D155" s="120">
        <v>1</v>
      </c>
      <c r="E155" s="60" t="s">
        <v>239</v>
      </c>
      <c r="F155" s="4">
        <f t="shared" si="75"/>
        <v>286000</v>
      </c>
      <c r="G155" s="63">
        <f>'Zał. 8 do SWZ'!Z153</f>
        <v>0</v>
      </c>
      <c r="H155" s="63">
        <f>'Zał. 8 do SWZ'!AA153</f>
        <v>0</v>
      </c>
      <c r="I155" s="63">
        <f>'Zał. 8 do SWZ'!AB153</f>
        <v>0</v>
      </c>
      <c r="J155" s="63">
        <f>'Zał. 8 do SWZ'!AC153</f>
        <v>0</v>
      </c>
      <c r="K155" s="63">
        <f>'Zał. 8 do SWZ'!AD153</f>
        <v>0</v>
      </c>
      <c r="L155" s="63">
        <f>'Zał. 8 do SWZ'!AE153</f>
        <v>286000</v>
      </c>
      <c r="M155" s="63">
        <f>'Zał. 8 do SWZ'!AF153</f>
        <v>0</v>
      </c>
      <c r="N155" s="121">
        <f>'Zał. 8 do SWZ'!BM153</f>
        <v>15058.89</v>
      </c>
    </row>
    <row r="156" spans="1:14" s="23" customFormat="1" ht="21" customHeight="1" x14ac:dyDescent="0.2">
      <c r="A156" s="11">
        <v>164</v>
      </c>
      <c r="B156" s="135"/>
      <c r="C156" s="139">
        <v>67</v>
      </c>
      <c r="D156" s="79"/>
      <c r="E156" s="81" t="s">
        <v>216</v>
      </c>
      <c r="F156" s="125">
        <f t="shared" si="58"/>
        <v>121000</v>
      </c>
      <c r="G156" s="125">
        <f t="shared" ref="G156:N156" si="77">SUM(G157:G157)</f>
        <v>0</v>
      </c>
      <c r="H156" s="125">
        <f t="shared" si="77"/>
        <v>0</v>
      </c>
      <c r="I156" s="125">
        <f t="shared" si="77"/>
        <v>0</v>
      </c>
      <c r="J156" s="125">
        <f t="shared" si="77"/>
        <v>0</v>
      </c>
      <c r="K156" s="125">
        <f t="shared" si="77"/>
        <v>121000</v>
      </c>
      <c r="L156" s="125">
        <f t="shared" si="77"/>
        <v>0</v>
      </c>
      <c r="M156" s="125">
        <f t="shared" si="77"/>
        <v>0</v>
      </c>
      <c r="N156" s="126">
        <f t="shared" si="77"/>
        <v>6144.8</v>
      </c>
    </row>
    <row r="157" spans="1:14" ht="21" customHeight="1" x14ac:dyDescent="0.2">
      <c r="A157" s="11">
        <v>165</v>
      </c>
      <c r="B157" s="134">
        <v>91</v>
      </c>
      <c r="C157" s="137"/>
      <c r="D157" s="120">
        <v>1</v>
      </c>
      <c r="E157" s="60" t="s">
        <v>216</v>
      </c>
      <c r="F157" s="4">
        <f t="shared" si="58"/>
        <v>121000</v>
      </c>
      <c r="G157" s="63">
        <f>'Zał. 8 do SWZ'!Z155</f>
        <v>0</v>
      </c>
      <c r="H157" s="63">
        <f>'Zał. 8 do SWZ'!AA155</f>
        <v>0</v>
      </c>
      <c r="I157" s="63">
        <f>'Zał. 8 do SWZ'!AB155</f>
        <v>0</v>
      </c>
      <c r="J157" s="63">
        <f>'Zał. 8 do SWZ'!AC155</f>
        <v>0</v>
      </c>
      <c r="K157" s="63">
        <f>'Zał. 8 do SWZ'!AD155</f>
        <v>121000</v>
      </c>
      <c r="L157" s="63">
        <f>'Zał. 8 do SWZ'!AE155</f>
        <v>0</v>
      </c>
      <c r="M157" s="63">
        <f>'Zał. 8 do SWZ'!AF155</f>
        <v>0</v>
      </c>
      <c r="N157" s="121">
        <f>'Zał. 8 do SWZ'!BM155</f>
        <v>6144.8</v>
      </c>
    </row>
    <row r="158" spans="1:14" s="23" customFormat="1" ht="21" customHeight="1" x14ac:dyDescent="0.2">
      <c r="A158" s="11">
        <v>166</v>
      </c>
      <c r="B158" s="135"/>
      <c r="C158" s="139">
        <v>68</v>
      </c>
      <c r="D158" s="79"/>
      <c r="E158" s="81" t="s">
        <v>157</v>
      </c>
      <c r="F158" s="125">
        <f t="shared" si="58"/>
        <v>12000</v>
      </c>
      <c r="G158" s="125">
        <f t="shared" ref="G158:N158" si="78">SUM(G159:G159)</f>
        <v>0</v>
      </c>
      <c r="H158" s="125">
        <f t="shared" si="78"/>
        <v>12000</v>
      </c>
      <c r="I158" s="125">
        <f t="shared" si="78"/>
        <v>0</v>
      </c>
      <c r="J158" s="125">
        <f t="shared" si="78"/>
        <v>0</v>
      </c>
      <c r="K158" s="125">
        <f t="shared" si="78"/>
        <v>0</v>
      </c>
      <c r="L158" s="125">
        <f t="shared" si="78"/>
        <v>0</v>
      </c>
      <c r="M158" s="125">
        <f t="shared" si="78"/>
        <v>0</v>
      </c>
      <c r="N158" s="126">
        <f t="shared" si="78"/>
        <v>635.4</v>
      </c>
    </row>
    <row r="159" spans="1:14" s="96" customFormat="1" ht="21" customHeight="1" x14ac:dyDescent="0.2">
      <c r="A159" s="11">
        <v>167</v>
      </c>
      <c r="B159" s="134">
        <v>92</v>
      </c>
      <c r="C159" s="137"/>
      <c r="D159" s="120">
        <v>1</v>
      </c>
      <c r="E159" s="56" t="s">
        <v>157</v>
      </c>
      <c r="F159" s="4">
        <f t="shared" si="58"/>
        <v>12000</v>
      </c>
      <c r="G159" s="63">
        <f>'Zał. 8 do SWZ'!Z157</f>
        <v>0</v>
      </c>
      <c r="H159" s="63">
        <f>'Zał. 8 do SWZ'!AA157</f>
        <v>12000</v>
      </c>
      <c r="I159" s="63">
        <f>'Zał. 8 do SWZ'!AB157</f>
        <v>0</v>
      </c>
      <c r="J159" s="63">
        <f>'Zał. 8 do SWZ'!AC157</f>
        <v>0</v>
      </c>
      <c r="K159" s="63">
        <f>'Zał. 8 do SWZ'!AD157</f>
        <v>0</v>
      </c>
      <c r="L159" s="63">
        <f>'Zał. 8 do SWZ'!AE157</f>
        <v>0</v>
      </c>
      <c r="M159" s="63">
        <f>'Zał. 8 do SWZ'!AF157</f>
        <v>0</v>
      </c>
      <c r="N159" s="121">
        <f>'Zał. 8 do SWZ'!BM157</f>
        <v>635.4</v>
      </c>
    </row>
    <row r="160" spans="1:14" s="23" customFormat="1" ht="21" customHeight="1" x14ac:dyDescent="0.2">
      <c r="A160" s="11">
        <v>168</v>
      </c>
      <c r="B160" s="135"/>
      <c r="C160" s="139">
        <v>69</v>
      </c>
      <c r="D160" s="79"/>
      <c r="E160" s="81" t="s">
        <v>149</v>
      </c>
      <c r="F160" s="125">
        <f t="shared" si="58"/>
        <v>11000</v>
      </c>
      <c r="G160" s="125">
        <f t="shared" ref="G160:N160" si="79">SUM(G161:G161)</f>
        <v>0</v>
      </c>
      <c r="H160" s="125">
        <f t="shared" si="79"/>
        <v>11000</v>
      </c>
      <c r="I160" s="125">
        <f t="shared" si="79"/>
        <v>0</v>
      </c>
      <c r="J160" s="125">
        <f t="shared" si="79"/>
        <v>0</v>
      </c>
      <c r="K160" s="125">
        <f t="shared" si="79"/>
        <v>0</v>
      </c>
      <c r="L160" s="125">
        <f t="shared" si="79"/>
        <v>0</v>
      </c>
      <c r="M160" s="125">
        <f t="shared" si="79"/>
        <v>0</v>
      </c>
      <c r="N160" s="126">
        <f t="shared" si="79"/>
        <v>591.39</v>
      </c>
    </row>
    <row r="161" spans="1:14" s="96" customFormat="1" ht="21" customHeight="1" x14ac:dyDescent="0.2">
      <c r="A161" s="11">
        <v>169</v>
      </c>
      <c r="B161" s="134">
        <v>93</v>
      </c>
      <c r="C161" s="137"/>
      <c r="D161" s="120">
        <v>1</v>
      </c>
      <c r="E161" s="60" t="s">
        <v>149</v>
      </c>
      <c r="F161" s="4">
        <f t="shared" si="58"/>
        <v>11000</v>
      </c>
      <c r="G161" s="63">
        <f>'Zał. 8 do SWZ'!Z159</f>
        <v>0</v>
      </c>
      <c r="H161" s="63">
        <f>'Zał. 8 do SWZ'!AA159</f>
        <v>11000</v>
      </c>
      <c r="I161" s="63">
        <f>'Zał. 8 do SWZ'!AB159</f>
        <v>0</v>
      </c>
      <c r="J161" s="63">
        <f>'Zał. 8 do SWZ'!AC159</f>
        <v>0</v>
      </c>
      <c r="K161" s="63">
        <f>'Zał. 8 do SWZ'!AD159</f>
        <v>0</v>
      </c>
      <c r="L161" s="63">
        <f>'Zał. 8 do SWZ'!AE159</f>
        <v>0</v>
      </c>
      <c r="M161" s="63">
        <f>'Zał. 8 do SWZ'!AF159</f>
        <v>0</v>
      </c>
      <c r="N161" s="121">
        <f>'Zał. 8 do SWZ'!BM159</f>
        <v>591.39</v>
      </c>
    </row>
    <row r="162" spans="1:14" s="96" customFormat="1" ht="21" customHeight="1" x14ac:dyDescent="0.2">
      <c r="A162" s="11">
        <v>170</v>
      </c>
      <c r="B162" s="135"/>
      <c r="C162" s="139">
        <v>70</v>
      </c>
      <c r="D162" s="79"/>
      <c r="E162" s="81" t="s">
        <v>160</v>
      </c>
      <c r="F162" s="125">
        <f t="shared" si="58"/>
        <v>17000</v>
      </c>
      <c r="G162" s="125">
        <f t="shared" ref="G162:N162" si="80">SUM(G163:G163)</f>
        <v>0</v>
      </c>
      <c r="H162" s="125">
        <f t="shared" si="80"/>
        <v>0</v>
      </c>
      <c r="I162" s="125">
        <f t="shared" si="80"/>
        <v>0</v>
      </c>
      <c r="J162" s="125">
        <f t="shared" si="80"/>
        <v>17000</v>
      </c>
      <c r="K162" s="125">
        <f t="shared" si="80"/>
        <v>0</v>
      </c>
      <c r="L162" s="125">
        <f t="shared" si="80"/>
        <v>0</v>
      </c>
      <c r="M162" s="125">
        <f t="shared" si="80"/>
        <v>0</v>
      </c>
      <c r="N162" s="126">
        <f t="shared" si="80"/>
        <v>954.24</v>
      </c>
    </row>
    <row r="163" spans="1:14" s="96" customFormat="1" ht="21" customHeight="1" x14ac:dyDescent="0.2">
      <c r="A163" s="11">
        <v>171</v>
      </c>
      <c r="B163" s="134">
        <v>94</v>
      </c>
      <c r="C163" s="137"/>
      <c r="D163" s="120">
        <v>1</v>
      </c>
      <c r="E163" s="60" t="s">
        <v>160</v>
      </c>
      <c r="F163" s="4">
        <f t="shared" si="58"/>
        <v>17000</v>
      </c>
      <c r="G163" s="63">
        <f>'Zał. 8 do SWZ'!Z161</f>
        <v>0</v>
      </c>
      <c r="H163" s="63">
        <f>'Zał. 8 do SWZ'!AA161</f>
        <v>0</v>
      </c>
      <c r="I163" s="63">
        <f>'Zał. 8 do SWZ'!AB161</f>
        <v>0</v>
      </c>
      <c r="J163" s="63">
        <f>'Zał. 8 do SWZ'!AC161</f>
        <v>17000</v>
      </c>
      <c r="K163" s="63">
        <f>'Zał. 8 do SWZ'!AD161</f>
        <v>0</v>
      </c>
      <c r="L163" s="63">
        <f>'Zał. 8 do SWZ'!AE161</f>
        <v>0</v>
      </c>
      <c r="M163" s="63">
        <f>'Zał. 8 do SWZ'!AF161</f>
        <v>0</v>
      </c>
      <c r="N163" s="121">
        <f>'Zał. 8 do SWZ'!BM161</f>
        <v>954.24</v>
      </c>
    </row>
    <row r="164" spans="1:14" s="23" customFormat="1" ht="21" customHeight="1" x14ac:dyDescent="0.2">
      <c r="A164" s="11">
        <v>172</v>
      </c>
      <c r="B164" s="135"/>
      <c r="C164" s="139">
        <v>71</v>
      </c>
      <c r="D164" s="79"/>
      <c r="E164" s="81" t="s">
        <v>164</v>
      </c>
      <c r="F164" s="125">
        <f t="shared" si="58"/>
        <v>25000</v>
      </c>
      <c r="G164" s="125">
        <f t="shared" ref="G164:N164" si="81">SUM(G165:G166)</f>
        <v>0</v>
      </c>
      <c r="H164" s="125">
        <f t="shared" si="81"/>
        <v>6000</v>
      </c>
      <c r="I164" s="125">
        <f t="shared" si="81"/>
        <v>19000</v>
      </c>
      <c r="J164" s="125">
        <f t="shared" si="81"/>
        <v>0</v>
      </c>
      <c r="K164" s="125">
        <f t="shared" si="81"/>
        <v>0</v>
      </c>
      <c r="L164" s="125">
        <f t="shared" si="81"/>
        <v>0</v>
      </c>
      <c r="M164" s="125">
        <f t="shared" si="81"/>
        <v>0</v>
      </c>
      <c r="N164" s="126">
        <f t="shared" si="81"/>
        <v>1404.78</v>
      </c>
    </row>
    <row r="165" spans="1:14" s="68" customFormat="1" ht="21" customHeight="1" x14ac:dyDescent="0.2">
      <c r="A165" s="11">
        <v>173</v>
      </c>
      <c r="B165" s="134">
        <v>95</v>
      </c>
      <c r="C165" s="137"/>
      <c r="D165" s="120">
        <v>1</v>
      </c>
      <c r="E165" s="60" t="s">
        <v>162</v>
      </c>
      <c r="F165" s="4">
        <f t="shared" si="58"/>
        <v>6000</v>
      </c>
      <c r="G165" s="63">
        <f>'Zał. 8 do SWZ'!Z163</f>
        <v>0</v>
      </c>
      <c r="H165" s="63">
        <f>'Zał. 8 do SWZ'!AA163</f>
        <v>6000</v>
      </c>
      <c r="I165" s="63">
        <f>'Zał. 8 do SWZ'!AB163</f>
        <v>0</v>
      </c>
      <c r="J165" s="63">
        <f>'Zał. 8 do SWZ'!AC163</f>
        <v>0</v>
      </c>
      <c r="K165" s="63">
        <f>'Zał. 8 do SWZ'!AD163</f>
        <v>0</v>
      </c>
      <c r="L165" s="63">
        <f>'Zał. 8 do SWZ'!AE163</f>
        <v>0</v>
      </c>
      <c r="M165" s="63">
        <f>'Zał. 8 do SWZ'!AF163</f>
        <v>0</v>
      </c>
      <c r="N165" s="121">
        <f>'Zał. 8 do SWZ'!BM163</f>
        <v>371.34</v>
      </c>
    </row>
    <row r="166" spans="1:14" s="23" customFormat="1" ht="21" customHeight="1" x14ac:dyDescent="0.2">
      <c r="A166" s="11">
        <v>174</v>
      </c>
      <c r="B166" s="134">
        <v>96</v>
      </c>
      <c r="C166" s="137"/>
      <c r="D166" s="120">
        <v>2</v>
      </c>
      <c r="E166" s="60" t="s">
        <v>165</v>
      </c>
      <c r="F166" s="4">
        <f t="shared" si="58"/>
        <v>19000</v>
      </c>
      <c r="G166" s="63">
        <f>'Zał. 8 do SWZ'!Z164</f>
        <v>0</v>
      </c>
      <c r="H166" s="63">
        <f>'Zał. 8 do SWZ'!AA164</f>
        <v>0</v>
      </c>
      <c r="I166" s="63">
        <f>'Zał. 8 do SWZ'!AB164</f>
        <v>19000</v>
      </c>
      <c r="J166" s="63">
        <f>'Zał. 8 do SWZ'!AC164</f>
        <v>0</v>
      </c>
      <c r="K166" s="63">
        <f>'Zał. 8 do SWZ'!AD164</f>
        <v>0</v>
      </c>
      <c r="L166" s="63">
        <f>'Zał. 8 do SWZ'!AE164</f>
        <v>0</v>
      </c>
      <c r="M166" s="63">
        <f>'Zał. 8 do SWZ'!AF164</f>
        <v>0</v>
      </c>
      <c r="N166" s="121">
        <f>'Zał. 8 do SWZ'!BM164</f>
        <v>1033.44</v>
      </c>
    </row>
    <row r="167" spans="1:14" s="96" customFormat="1" ht="21" customHeight="1" x14ac:dyDescent="0.2">
      <c r="A167" s="11">
        <v>175</v>
      </c>
      <c r="B167" s="135"/>
      <c r="C167" s="139">
        <v>72</v>
      </c>
      <c r="D167" s="79"/>
      <c r="E167" s="81" t="s">
        <v>167</v>
      </c>
      <c r="F167" s="125">
        <f t="shared" si="58"/>
        <v>275000</v>
      </c>
      <c r="G167" s="125">
        <f t="shared" ref="G167:N167" si="82">SUM(G168:G168)</f>
        <v>0</v>
      </c>
      <c r="H167" s="125">
        <f t="shared" si="82"/>
        <v>0</v>
      </c>
      <c r="I167" s="125">
        <f t="shared" si="82"/>
        <v>0</v>
      </c>
      <c r="J167" s="125">
        <f t="shared" si="82"/>
        <v>0</v>
      </c>
      <c r="K167" s="125">
        <f t="shared" si="82"/>
        <v>0</v>
      </c>
      <c r="L167" s="125">
        <f t="shared" si="82"/>
        <v>275000</v>
      </c>
      <c r="M167" s="125">
        <f t="shared" si="82"/>
        <v>0</v>
      </c>
      <c r="N167" s="126">
        <f t="shared" si="82"/>
        <v>15401.41</v>
      </c>
    </row>
    <row r="168" spans="1:14" ht="21" customHeight="1" x14ac:dyDescent="0.2">
      <c r="A168" s="11">
        <v>176</v>
      </c>
      <c r="B168" s="134">
        <v>97</v>
      </c>
      <c r="C168" s="137"/>
      <c r="D168" s="120">
        <v>1</v>
      </c>
      <c r="E168" s="60" t="s">
        <v>167</v>
      </c>
      <c r="F168" s="4">
        <f t="shared" si="58"/>
        <v>275000</v>
      </c>
      <c r="G168" s="63">
        <f>'Zał. 8 do SWZ'!Z166</f>
        <v>0</v>
      </c>
      <c r="H168" s="63">
        <f>'Zał. 8 do SWZ'!AA166</f>
        <v>0</v>
      </c>
      <c r="I168" s="63">
        <f>'Zał. 8 do SWZ'!AB166</f>
        <v>0</v>
      </c>
      <c r="J168" s="63">
        <f>'Zał. 8 do SWZ'!AC166</f>
        <v>0</v>
      </c>
      <c r="K168" s="63">
        <f>'Zał. 8 do SWZ'!AD166</f>
        <v>0</v>
      </c>
      <c r="L168" s="63">
        <f>'Zał. 8 do SWZ'!AE166</f>
        <v>275000</v>
      </c>
      <c r="M168" s="63">
        <f>'Zał. 8 do SWZ'!AF166</f>
        <v>0</v>
      </c>
      <c r="N168" s="121">
        <f>'Zał. 8 do SWZ'!BM166</f>
        <v>15401.41</v>
      </c>
    </row>
    <row r="169" spans="1:14" s="23" customFormat="1" ht="21" customHeight="1" x14ac:dyDescent="0.2">
      <c r="A169" s="11">
        <v>156</v>
      </c>
      <c r="B169" s="135"/>
      <c r="C169" s="139">
        <v>73</v>
      </c>
      <c r="D169" s="79"/>
      <c r="E169" s="81" t="s">
        <v>386</v>
      </c>
      <c r="F169" s="125">
        <f>SUM(G169:M169)</f>
        <v>396000</v>
      </c>
      <c r="G169" s="125">
        <f t="shared" ref="G169:N169" si="83">SUM(G170:G170)</f>
        <v>0</v>
      </c>
      <c r="H169" s="125">
        <f t="shared" si="83"/>
        <v>0</v>
      </c>
      <c r="I169" s="125">
        <f t="shared" si="83"/>
        <v>0</v>
      </c>
      <c r="J169" s="125">
        <f t="shared" si="83"/>
        <v>0</v>
      </c>
      <c r="K169" s="125">
        <f t="shared" si="83"/>
        <v>0</v>
      </c>
      <c r="L169" s="125">
        <f t="shared" si="83"/>
        <v>396000</v>
      </c>
      <c r="M169" s="125">
        <f t="shared" si="83"/>
        <v>0</v>
      </c>
      <c r="N169" s="126">
        <f t="shared" si="83"/>
        <v>25197.41</v>
      </c>
    </row>
    <row r="170" spans="1:14" ht="21" customHeight="1" x14ac:dyDescent="0.2">
      <c r="A170" s="11">
        <v>157</v>
      </c>
      <c r="B170" s="134">
        <v>87</v>
      </c>
      <c r="C170" s="137"/>
      <c r="D170" s="120">
        <v>1</v>
      </c>
      <c r="E170" s="213" t="s">
        <v>386</v>
      </c>
      <c r="F170" s="4">
        <f>SUM(G170:M170)</f>
        <v>396000</v>
      </c>
      <c r="G170" s="63">
        <f>'Zał. 8 do SWZ'!Z168</f>
        <v>0</v>
      </c>
      <c r="H170" s="63">
        <f>'Zał. 8 do SWZ'!AA168</f>
        <v>0</v>
      </c>
      <c r="I170" s="63">
        <f>'Zał. 8 do SWZ'!AB168</f>
        <v>0</v>
      </c>
      <c r="J170" s="63">
        <f>'Zał. 8 do SWZ'!AC168</f>
        <v>0</v>
      </c>
      <c r="K170" s="63">
        <f>'Zał. 8 do SWZ'!AD168</f>
        <v>0</v>
      </c>
      <c r="L170" s="63">
        <f>'Zał. 8 do SWZ'!AE168</f>
        <v>396000</v>
      </c>
      <c r="M170" s="63">
        <f>'Zał. 8 do SWZ'!AF168</f>
        <v>0</v>
      </c>
      <c r="N170" s="121">
        <f>'Zał. 8 do SWZ'!BM168</f>
        <v>25197.41</v>
      </c>
    </row>
    <row r="171" spans="1:14" s="23" customFormat="1" ht="21" customHeight="1" x14ac:dyDescent="0.2">
      <c r="A171" s="11">
        <v>177</v>
      </c>
      <c r="B171" s="135"/>
      <c r="C171" s="139">
        <v>74</v>
      </c>
      <c r="D171" s="79"/>
      <c r="E171" s="81" t="s">
        <v>217</v>
      </c>
      <c r="F171" s="125">
        <f t="shared" si="58"/>
        <v>90000</v>
      </c>
      <c r="G171" s="125">
        <f t="shared" ref="G171:N171" si="84">SUM(G172:G172)</f>
        <v>0</v>
      </c>
      <c r="H171" s="125">
        <f t="shared" si="84"/>
        <v>0</v>
      </c>
      <c r="I171" s="125">
        <f t="shared" si="84"/>
        <v>0</v>
      </c>
      <c r="J171" s="125">
        <f t="shared" si="84"/>
        <v>0</v>
      </c>
      <c r="K171" s="125">
        <f t="shared" si="84"/>
        <v>90000</v>
      </c>
      <c r="L171" s="125">
        <f t="shared" si="84"/>
        <v>0</v>
      </c>
      <c r="M171" s="125">
        <f t="shared" si="84"/>
        <v>0</v>
      </c>
      <c r="N171" s="126">
        <f t="shared" si="84"/>
        <v>5078.3999999999996</v>
      </c>
    </row>
    <row r="172" spans="1:14" ht="21" customHeight="1" x14ac:dyDescent="0.2">
      <c r="A172" s="11">
        <v>178</v>
      </c>
      <c r="B172" s="134">
        <v>98</v>
      </c>
      <c r="C172" s="137"/>
      <c r="D172" s="120">
        <v>1</v>
      </c>
      <c r="E172" s="60" t="s">
        <v>217</v>
      </c>
      <c r="F172" s="4">
        <f t="shared" si="58"/>
        <v>90000</v>
      </c>
      <c r="G172" s="63">
        <f>'Zał. 8 do SWZ'!Z170</f>
        <v>0</v>
      </c>
      <c r="H172" s="63">
        <f>'Zał. 8 do SWZ'!AA170</f>
        <v>0</v>
      </c>
      <c r="I172" s="63">
        <f>'Zał. 8 do SWZ'!AB170</f>
        <v>0</v>
      </c>
      <c r="J172" s="63">
        <f>'Zał. 8 do SWZ'!AC170</f>
        <v>0</v>
      </c>
      <c r="K172" s="63">
        <f>'Zał. 8 do SWZ'!AD170</f>
        <v>90000</v>
      </c>
      <c r="L172" s="63">
        <f>'Zał. 8 do SWZ'!AE170</f>
        <v>0</v>
      </c>
      <c r="M172" s="63">
        <f>'Zał. 8 do SWZ'!AF170</f>
        <v>0</v>
      </c>
      <c r="N172" s="121">
        <f>'Zał. 8 do SWZ'!BM170</f>
        <v>5078.3999999999996</v>
      </c>
    </row>
    <row r="173" spans="1:14" s="23" customFormat="1" ht="21" customHeight="1" x14ac:dyDescent="0.2">
      <c r="A173" s="11">
        <v>179</v>
      </c>
      <c r="B173" s="135"/>
      <c r="C173" s="139">
        <v>75</v>
      </c>
      <c r="D173" s="79"/>
      <c r="E173" s="81" t="s">
        <v>169</v>
      </c>
      <c r="F173" s="125">
        <f t="shared" si="58"/>
        <v>528000</v>
      </c>
      <c r="G173" s="125">
        <f t="shared" ref="G173:N173" si="85">SUM(G174:G174)</f>
        <v>0</v>
      </c>
      <c r="H173" s="125">
        <f t="shared" si="85"/>
        <v>0</v>
      </c>
      <c r="I173" s="125">
        <f t="shared" si="85"/>
        <v>0</v>
      </c>
      <c r="J173" s="125">
        <f t="shared" si="85"/>
        <v>0</v>
      </c>
      <c r="K173" s="125">
        <f t="shared" si="85"/>
        <v>0</v>
      </c>
      <c r="L173" s="125">
        <f t="shared" si="85"/>
        <v>528000</v>
      </c>
      <c r="M173" s="125">
        <f t="shared" si="85"/>
        <v>0</v>
      </c>
      <c r="N173" s="126">
        <f t="shared" si="85"/>
        <v>23982.27</v>
      </c>
    </row>
    <row r="174" spans="1:14" ht="21" customHeight="1" x14ac:dyDescent="0.2">
      <c r="A174" s="11">
        <v>180</v>
      </c>
      <c r="B174" s="134">
        <v>99</v>
      </c>
      <c r="C174" s="137"/>
      <c r="D174" s="120">
        <v>1</v>
      </c>
      <c r="E174" s="60" t="s">
        <v>169</v>
      </c>
      <c r="F174" s="4">
        <f t="shared" si="58"/>
        <v>528000</v>
      </c>
      <c r="G174" s="63">
        <f>'Zał. 8 do SWZ'!Z172</f>
        <v>0</v>
      </c>
      <c r="H174" s="63">
        <f>'Zał. 8 do SWZ'!AA172</f>
        <v>0</v>
      </c>
      <c r="I174" s="63">
        <f>'Zał. 8 do SWZ'!AB172</f>
        <v>0</v>
      </c>
      <c r="J174" s="63">
        <f>'Zał. 8 do SWZ'!AC172</f>
        <v>0</v>
      </c>
      <c r="K174" s="63">
        <f>'Zał. 8 do SWZ'!AD172</f>
        <v>0</v>
      </c>
      <c r="L174" s="63">
        <f>'Zał. 8 do SWZ'!AE172</f>
        <v>528000</v>
      </c>
      <c r="M174" s="63">
        <f>'Zał. 8 do SWZ'!AF172</f>
        <v>0</v>
      </c>
      <c r="N174" s="121">
        <f>'Zał. 8 do SWZ'!BM172</f>
        <v>23982.27</v>
      </c>
    </row>
    <row r="175" spans="1:14" s="23" customFormat="1" ht="21" customHeight="1" x14ac:dyDescent="0.2">
      <c r="A175" s="11">
        <v>181</v>
      </c>
      <c r="B175" s="135"/>
      <c r="C175" s="139">
        <v>76</v>
      </c>
      <c r="D175" s="79"/>
      <c r="E175" s="81" t="s">
        <v>212</v>
      </c>
      <c r="F175" s="125">
        <f t="shared" si="58"/>
        <v>616000</v>
      </c>
      <c r="G175" s="125">
        <f t="shared" ref="G175:N175" si="86">SUM(G176:G176)</f>
        <v>0</v>
      </c>
      <c r="H175" s="125">
        <f t="shared" si="86"/>
        <v>0</v>
      </c>
      <c r="I175" s="125">
        <f t="shared" si="86"/>
        <v>0</v>
      </c>
      <c r="J175" s="125">
        <f t="shared" si="86"/>
        <v>0</v>
      </c>
      <c r="K175" s="125">
        <f t="shared" si="86"/>
        <v>0</v>
      </c>
      <c r="L175" s="125">
        <f t="shared" si="86"/>
        <v>616000</v>
      </c>
      <c r="M175" s="125">
        <f t="shared" si="86"/>
        <v>0</v>
      </c>
      <c r="N175" s="126">
        <f t="shared" si="86"/>
        <v>25531.07</v>
      </c>
    </row>
    <row r="176" spans="1:14" ht="21" customHeight="1" x14ac:dyDescent="0.2">
      <c r="A176" s="11">
        <v>182</v>
      </c>
      <c r="B176" s="134">
        <v>100</v>
      </c>
      <c r="C176" s="137"/>
      <c r="D176" s="120">
        <v>1</v>
      </c>
      <c r="E176" s="60" t="s">
        <v>212</v>
      </c>
      <c r="F176" s="4">
        <f t="shared" si="58"/>
        <v>616000</v>
      </c>
      <c r="G176" s="63">
        <f>'Zał. 8 do SWZ'!Z174</f>
        <v>0</v>
      </c>
      <c r="H176" s="63">
        <f>'Zał. 8 do SWZ'!AA174</f>
        <v>0</v>
      </c>
      <c r="I176" s="63">
        <f>'Zał. 8 do SWZ'!AB174</f>
        <v>0</v>
      </c>
      <c r="J176" s="63">
        <f>'Zał. 8 do SWZ'!AC174</f>
        <v>0</v>
      </c>
      <c r="K176" s="63">
        <f>'Zał. 8 do SWZ'!AD174</f>
        <v>0</v>
      </c>
      <c r="L176" s="63">
        <f>'Zał. 8 do SWZ'!AE174</f>
        <v>616000</v>
      </c>
      <c r="M176" s="63">
        <f>'Zał. 8 do SWZ'!AF174</f>
        <v>0</v>
      </c>
      <c r="N176" s="121">
        <f>'Zał. 8 do SWZ'!BM174</f>
        <v>25531.07</v>
      </c>
    </row>
    <row r="177" spans="1:14" s="96" customFormat="1" ht="21" customHeight="1" x14ac:dyDescent="0.2">
      <c r="A177" s="11">
        <v>183</v>
      </c>
      <c r="B177" s="135"/>
      <c r="C177" s="139">
        <v>77</v>
      </c>
      <c r="D177" s="79"/>
      <c r="E177" s="81" t="s">
        <v>172</v>
      </c>
      <c r="F177" s="125">
        <f t="shared" si="58"/>
        <v>3000</v>
      </c>
      <c r="G177" s="125">
        <f t="shared" ref="G177:N177" si="87">SUM(G178:G178)</f>
        <v>3000</v>
      </c>
      <c r="H177" s="125">
        <f t="shared" si="87"/>
        <v>0</v>
      </c>
      <c r="I177" s="125">
        <f t="shared" si="87"/>
        <v>0</v>
      </c>
      <c r="J177" s="125">
        <f t="shared" si="87"/>
        <v>0</v>
      </c>
      <c r="K177" s="125">
        <f t="shared" si="87"/>
        <v>0</v>
      </c>
      <c r="L177" s="125">
        <f t="shared" si="87"/>
        <v>0</v>
      </c>
      <c r="M177" s="125">
        <f t="shared" si="87"/>
        <v>0</v>
      </c>
      <c r="N177" s="126">
        <f t="shared" si="87"/>
        <v>217.8</v>
      </c>
    </row>
    <row r="178" spans="1:14" s="96" customFormat="1" ht="21" customHeight="1" x14ac:dyDescent="0.2">
      <c r="A178" s="11">
        <v>184</v>
      </c>
      <c r="B178" s="134">
        <v>101</v>
      </c>
      <c r="C178" s="137"/>
      <c r="D178" s="120">
        <v>1</v>
      </c>
      <c r="E178" s="60" t="s">
        <v>172</v>
      </c>
      <c r="F178" s="4">
        <f t="shared" si="58"/>
        <v>3000</v>
      </c>
      <c r="G178" s="63">
        <f>'Zał. 8 do SWZ'!Z176</f>
        <v>3000</v>
      </c>
      <c r="H178" s="63">
        <f>'Zał. 8 do SWZ'!AA176</f>
        <v>0</v>
      </c>
      <c r="I178" s="63">
        <f>'Zał. 8 do SWZ'!AB176</f>
        <v>0</v>
      </c>
      <c r="J178" s="63">
        <f>'Zał. 8 do SWZ'!AC176</f>
        <v>0</v>
      </c>
      <c r="K178" s="63">
        <f>'Zał. 8 do SWZ'!AD176</f>
        <v>0</v>
      </c>
      <c r="L178" s="63">
        <f>'Zał. 8 do SWZ'!AE176</f>
        <v>0</v>
      </c>
      <c r="M178" s="63">
        <f>'Zał. 8 do SWZ'!AF176</f>
        <v>0</v>
      </c>
      <c r="N178" s="121">
        <f>'Zał. 8 do SWZ'!BM176</f>
        <v>217.8</v>
      </c>
    </row>
    <row r="179" spans="1:14" s="96" customFormat="1" ht="21" customHeight="1" x14ac:dyDescent="0.2">
      <c r="A179" s="11">
        <v>185</v>
      </c>
      <c r="B179" s="135"/>
      <c r="C179" s="139">
        <v>78</v>
      </c>
      <c r="D179" s="79"/>
      <c r="E179" s="81" t="s">
        <v>174</v>
      </c>
      <c r="F179" s="125">
        <f t="shared" si="58"/>
        <v>102000</v>
      </c>
      <c r="G179" s="125">
        <f t="shared" ref="G179:N179" si="88">SUM(G180:G181)</f>
        <v>0</v>
      </c>
      <c r="H179" s="125">
        <f t="shared" si="88"/>
        <v>0</v>
      </c>
      <c r="I179" s="125">
        <f t="shared" si="88"/>
        <v>0</v>
      </c>
      <c r="J179" s="125">
        <f t="shared" si="88"/>
        <v>102000</v>
      </c>
      <c r="K179" s="125">
        <f t="shared" si="88"/>
        <v>0</v>
      </c>
      <c r="L179" s="125">
        <f t="shared" si="88"/>
        <v>0</v>
      </c>
      <c r="M179" s="125">
        <f t="shared" si="88"/>
        <v>0</v>
      </c>
      <c r="N179" s="126">
        <f t="shared" si="88"/>
        <v>4601.2800000000007</v>
      </c>
    </row>
    <row r="180" spans="1:14" ht="21" customHeight="1" x14ac:dyDescent="0.2">
      <c r="A180" s="11">
        <v>186</v>
      </c>
      <c r="B180" s="134">
        <v>102</v>
      </c>
      <c r="C180" s="137"/>
      <c r="D180" s="120">
        <v>1</v>
      </c>
      <c r="E180" s="60" t="s">
        <v>175</v>
      </c>
      <c r="F180" s="4">
        <f t="shared" si="58"/>
        <v>14000</v>
      </c>
      <c r="G180" s="63">
        <f>'Zał. 8 do SWZ'!Z178</f>
        <v>0</v>
      </c>
      <c r="H180" s="63">
        <f>'Zał. 8 do SWZ'!AA178</f>
        <v>0</v>
      </c>
      <c r="I180" s="63">
        <f>'Zał. 8 do SWZ'!AB178</f>
        <v>0</v>
      </c>
      <c r="J180" s="63">
        <f>'Zał. 8 do SWZ'!AC178</f>
        <v>14000</v>
      </c>
      <c r="K180" s="63">
        <f>'Zał. 8 do SWZ'!AD178</f>
        <v>0</v>
      </c>
      <c r="L180" s="63">
        <f>'Zał. 8 do SWZ'!AE178</f>
        <v>0</v>
      </c>
      <c r="M180" s="63">
        <f>'Zał. 8 do SWZ'!AF178</f>
        <v>0</v>
      </c>
      <c r="N180" s="121">
        <f>'Zał. 8 do SWZ'!BM178</f>
        <v>835.44</v>
      </c>
    </row>
    <row r="181" spans="1:14" ht="21" customHeight="1" x14ac:dyDescent="0.2">
      <c r="A181" s="11">
        <v>187</v>
      </c>
      <c r="B181" s="134">
        <v>103</v>
      </c>
      <c r="C181" s="137"/>
      <c r="D181" s="120">
        <v>2</v>
      </c>
      <c r="E181" s="60" t="s">
        <v>176</v>
      </c>
      <c r="F181" s="4">
        <f t="shared" si="58"/>
        <v>88000</v>
      </c>
      <c r="G181" s="63">
        <f>'Zał. 8 do SWZ'!Z179</f>
        <v>0</v>
      </c>
      <c r="H181" s="63">
        <f>'Zał. 8 do SWZ'!AA179</f>
        <v>0</v>
      </c>
      <c r="I181" s="63">
        <f>'Zał. 8 do SWZ'!AB179</f>
        <v>0</v>
      </c>
      <c r="J181" s="63">
        <f>'Zał. 8 do SWZ'!AC179</f>
        <v>88000</v>
      </c>
      <c r="K181" s="63">
        <f>'Zał. 8 do SWZ'!AD179</f>
        <v>0</v>
      </c>
      <c r="L181" s="63">
        <f>'Zał. 8 do SWZ'!AE179</f>
        <v>0</v>
      </c>
      <c r="M181" s="63">
        <f>'Zał. 8 do SWZ'!AF179</f>
        <v>0</v>
      </c>
      <c r="N181" s="121">
        <f>'Zał. 8 do SWZ'!BM179</f>
        <v>3765.84</v>
      </c>
    </row>
    <row r="182" spans="1:14" ht="21" customHeight="1" x14ac:dyDescent="0.2">
      <c r="A182" s="11">
        <v>188</v>
      </c>
      <c r="B182" s="133"/>
      <c r="C182" s="138" t="s">
        <v>25</v>
      </c>
      <c r="D182" s="128"/>
      <c r="E182" s="71" t="s">
        <v>264</v>
      </c>
      <c r="F182" s="124">
        <f t="shared" si="58"/>
        <v>6980000</v>
      </c>
      <c r="G182" s="122">
        <f t="shared" ref="G182:N182" si="89">G183+G185+G187+G194+G199+G201</f>
        <v>0</v>
      </c>
      <c r="H182" s="122">
        <f t="shared" si="89"/>
        <v>0</v>
      </c>
      <c r="I182" s="122">
        <f t="shared" si="89"/>
        <v>0</v>
      </c>
      <c r="J182" s="122">
        <f t="shared" si="89"/>
        <v>468000</v>
      </c>
      <c r="K182" s="122">
        <f t="shared" si="89"/>
        <v>1067000</v>
      </c>
      <c r="L182" s="122">
        <f t="shared" si="89"/>
        <v>5445000</v>
      </c>
      <c r="M182" s="122">
        <f t="shared" si="89"/>
        <v>0</v>
      </c>
      <c r="N182" s="123">
        <f t="shared" si="89"/>
        <v>301642.03000000003</v>
      </c>
    </row>
    <row r="183" spans="1:14" s="23" customFormat="1" ht="21" customHeight="1" x14ac:dyDescent="0.2">
      <c r="A183" s="11">
        <v>189</v>
      </c>
      <c r="B183" s="135"/>
      <c r="C183" s="139">
        <v>1</v>
      </c>
      <c r="D183" s="79"/>
      <c r="E183" s="81" t="s">
        <v>26</v>
      </c>
      <c r="F183" s="125">
        <f t="shared" si="58"/>
        <v>17000</v>
      </c>
      <c r="G183" s="125">
        <f t="shared" ref="G183:N183" si="90">SUM(G184:G184)</f>
        <v>0</v>
      </c>
      <c r="H183" s="125">
        <f t="shared" si="90"/>
        <v>0</v>
      </c>
      <c r="I183" s="125">
        <f t="shared" si="90"/>
        <v>0</v>
      </c>
      <c r="J183" s="125">
        <f t="shared" si="90"/>
        <v>17000</v>
      </c>
      <c r="K183" s="125">
        <f t="shared" si="90"/>
        <v>0</v>
      </c>
      <c r="L183" s="125">
        <f t="shared" si="90"/>
        <v>0</v>
      </c>
      <c r="M183" s="125">
        <f t="shared" si="90"/>
        <v>0</v>
      </c>
      <c r="N183" s="126">
        <f t="shared" si="90"/>
        <v>1015.78</v>
      </c>
    </row>
    <row r="184" spans="1:14" s="107" customFormat="1" ht="21" customHeight="1" x14ac:dyDescent="0.2">
      <c r="A184" s="11">
        <v>190</v>
      </c>
      <c r="B184" s="134">
        <v>104</v>
      </c>
      <c r="C184" s="137"/>
      <c r="D184" s="120">
        <v>1</v>
      </c>
      <c r="E184" s="106" t="s">
        <v>27</v>
      </c>
      <c r="F184" s="4">
        <f t="shared" si="58"/>
        <v>17000</v>
      </c>
      <c r="G184" s="63">
        <f>'Zał. 8 do SWZ'!Z182</f>
        <v>0</v>
      </c>
      <c r="H184" s="63">
        <f>'Zał. 8 do SWZ'!AA182</f>
        <v>0</v>
      </c>
      <c r="I184" s="63">
        <f>'Zał. 8 do SWZ'!AB182</f>
        <v>0</v>
      </c>
      <c r="J184" s="63">
        <f>'Zał. 8 do SWZ'!AC182</f>
        <v>17000</v>
      </c>
      <c r="K184" s="63">
        <f>'Zał. 8 do SWZ'!AD182</f>
        <v>0</v>
      </c>
      <c r="L184" s="63">
        <f>'Zał. 8 do SWZ'!AE182</f>
        <v>0</v>
      </c>
      <c r="M184" s="63">
        <f>'Zał. 8 do SWZ'!AF182</f>
        <v>0</v>
      </c>
      <c r="N184" s="121">
        <f>'Zał. 8 do SWZ'!BM182</f>
        <v>1015.78</v>
      </c>
    </row>
    <row r="185" spans="1:14" s="23" customFormat="1" ht="21" customHeight="1" x14ac:dyDescent="0.2">
      <c r="A185" s="11">
        <v>191</v>
      </c>
      <c r="B185" s="135"/>
      <c r="C185" s="139">
        <v>2</v>
      </c>
      <c r="D185" s="79"/>
      <c r="E185" s="81" t="s">
        <v>41</v>
      </c>
      <c r="F185" s="125">
        <f t="shared" si="58"/>
        <v>792000</v>
      </c>
      <c r="G185" s="125">
        <f t="shared" ref="G185:N185" si="91">SUM(G186)</f>
        <v>0</v>
      </c>
      <c r="H185" s="125">
        <f t="shared" si="91"/>
        <v>0</v>
      </c>
      <c r="I185" s="125">
        <f t="shared" si="91"/>
        <v>0</v>
      </c>
      <c r="J185" s="125">
        <f t="shared" si="91"/>
        <v>0</v>
      </c>
      <c r="K185" s="125">
        <f t="shared" si="91"/>
        <v>0</v>
      </c>
      <c r="L185" s="125">
        <f t="shared" si="91"/>
        <v>792000</v>
      </c>
      <c r="M185" s="125">
        <f t="shared" si="91"/>
        <v>0</v>
      </c>
      <c r="N185" s="126">
        <f t="shared" si="91"/>
        <v>49215.37</v>
      </c>
    </row>
    <row r="186" spans="1:14" ht="21" customHeight="1" x14ac:dyDescent="0.2">
      <c r="A186" s="11">
        <v>192</v>
      </c>
      <c r="B186" s="134">
        <v>105</v>
      </c>
      <c r="C186" s="137"/>
      <c r="D186" s="120">
        <v>1</v>
      </c>
      <c r="E186" s="60" t="s">
        <v>41</v>
      </c>
      <c r="F186" s="4">
        <f t="shared" si="58"/>
        <v>792000</v>
      </c>
      <c r="G186" s="63">
        <f>'Zał. 8 do SWZ'!Z184</f>
        <v>0</v>
      </c>
      <c r="H186" s="63">
        <f>'Zał. 8 do SWZ'!AA184</f>
        <v>0</v>
      </c>
      <c r="I186" s="63">
        <f>'Zał. 8 do SWZ'!AB184</f>
        <v>0</v>
      </c>
      <c r="J186" s="63">
        <f>'Zał. 8 do SWZ'!AC184</f>
        <v>0</v>
      </c>
      <c r="K186" s="63">
        <f>'Zał. 8 do SWZ'!AD184</f>
        <v>0</v>
      </c>
      <c r="L186" s="63">
        <f>'Zał. 8 do SWZ'!AE184</f>
        <v>792000</v>
      </c>
      <c r="M186" s="63">
        <f>'Zał. 8 do SWZ'!AF184</f>
        <v>0</v>
      </c>
      <c r="N186" s="121">
        <f>'Zał. 8 do SWZ'!BM184</f>
        <v>49215.37</v>
      </c>
    </row>
    <row r="187" spans="1:14" s="23" customFormat="1" ht="21" customHeight="1" x14ac:dyDescent="0.2">
      <c r="A187" s="11">
        <v>193</v>
      </c>
      <c r="B187" s="135"/>
      <c r="C187" s="139">
        <v>3</v>
      </c>
      <c r="D187" s="79"/>
      <c r="E187" s="81" t="s">
        <v>99</v>
      </c>
      <c r="F187" s="125">
        <f t="shared" si="58"/>
        <v>242000</v>
      </c>
      <c r="G187" s="125">
        <f t="shared" ref="G187:N187" si="92">SUM(G188:G193)</f>
        <v>0</v>
      </c>
      <c r="H187" s="125">
        <f t="shared" si="92"/>
        <v>0</v>
      </c>
      <c r="I187" s="125">
        <f t="shared" si="92"/>
        <v>0</v>
      </c>
      <c r="J187" s="125">
        <f t="shared" si="92"/>
        <v>242000</v>
      </c>
      <c r="K187" s="125">
        <f t="shared" si="92"/>
        <v>0</v>
      </c>
      <c r="L187" s="125">
        <f t="shared" si="92"/>
        <v>0</v>
      </c>
      <c r="M187" s="125">
        <f t="shared" si="92"/>
        <v>0</v>
      </c>
      <c r="N187" s="126">
        <f t="shared" si="92"/>
        <v>12145.48</v>
      </c>
    </row>
    <row r="188" spans="1:14" s="96" customFormat="1" ht="21" customHeight="1" x14ac:dyDescent="0.2">
      <c r="A188" s="11">
        <v>194</v>
      </c>
      <c r="B188" s="134">
        <v>106</v>
      </c>
      <c r="C188" s="137"/>
      <c r="D188" s="120">
        <v>1</v>
      </c>
      <c r="E188" s="207" t="s">
        <v>387</v>
      </c>
      <c r="F188" s="4">
        <f t="shared" ref="F188:F206" si="93">SUM(G188:M188)</f>
        <v>55000</v>
      </c>
      <c r="G188" s="63">
        <f>'Zał. 8 do SWZ'!Z186</f>
        <v>0</v>
      </c>
      <c r="H188" s="63">
        <f>'Zał. 8 do SWZ'!AA186</f>
        <v>0</v>
      </c>
      <c r="I188" s="63">
        <f>'Zał. 8 do SWZ'!AB186</f>
        <v>0</v>
      </c>
      <c r="J188" s="63">
        <f>'Zał. 8 do SWZ'!AC186</f>
        <v>55000</v>
      </c>
      <c r="K188" s="63">
        <f>'Zał. 8 do SWZ'!AD186</f>
        <v>0</v>
      </c>
      <c r="L188" s="63">
        <f>'Zał. 8 do SWZ'!AE186</f>
        <v>0</v>
      </c>
      <c r="M188" s="63">
        <f>'Zał. 8 do SWZ'!AF186</f>
        <v>0</v>
      </c>
      <c r="N188" s="121">
        <f>'Zał. 8 do SWZ'!BM186</f>
        <v>2658.14</v>
      </c>
    </row>
    <row r="189" spans="1:14" s="96" customFormat="1" ht="21" customHeight="1" x14ac:dyDescent="0.2">
      <c r="A189" s="11">
        <v>195</v>
      </c>
      <c r="B189" s="134">
        <v>107</v>
      </c>
      <c r="C189" s="137"/>
      <c r="D189" s="120">
        <v>2</v>
      </c>
      <c r="E189" s="207" t="s">
        <v>388</v>
      </c>
      <c r="F189" s="4">
        <f t="shared" si="93"/>
        <v>25000</v>
      </c>
      <c r="G189" s="63">
        <f>'Zał. 8 do SWZ'!Z187</f>
        <v>0</v>
      </c>
      <c r="H189" s="63">
        <f>'Zał. 8 do SWZ'!AA187</f>
        <v>0</v>
      </c>
      <c r="I189" s="63">
        <f>'Zał. 8 do SWZ'!AB187</f>
        <v>0</v>
      </c>
      <c r="J189" s="63">
        <f>'Zał. 8 do SWZ'!AC187</f>
        <v>25000</v>
      </c>
      <c r="K189" s="63">
        <f>'Zał. 8 do SWZ'!AD187</f>
        <v>0</v>
      </c>
      <c r="L189" s="63">
        <f>'Zał. 8 do SWZ'!AE187</f>
        <v>0</v>
      </c>
      <c r="M189" s="63">
        <f>'Zał. 8 do SWZ'!AF187</f>
        <v>0</v>
      </c>
      <c r="N189" s="121">
        <f>'Zał. 8 do SWZ'!BM187</f>
        <v>1361.54</v>
      </c>
    </row>
    <row r="190" spans="1:14" ht="21" customHeight="1" x14ac:dyDescent="0.2">
      <c r="A190" s="11">
        <v>196</v>
      </c>
      <c r="B190" s="134">
        <v>108</v>
      </c>
      <c r="C190" s="137"/>
      <c r="D190" s="120">
        <v>3</v>
      </c>
      <c r="E190" s="207" t="s">
        <v>389</v>
      </c>
      <c r="F190" s="4">
        <f t="shared" si="93"/>
        <v>53000</v>
      </c>
      <c r="G190" s="63">
        <f>'Zał. 8 do SWZ'!Z188</f>
        <v>0</v>
      </c>
      <c r="H190" s="63">
        <f>'Zał. 8 do SWZ'!AA188</f>
        <v>0</v>
      </c>
      <c r="I190" s="63">
        <f>'Zał. 8 do SWZ'!AB188</f>
        <v>0</v>
      </c>
      <c r="J190" s="63">
        <f>'Zał. 8 do SWZ'!AC188</f>
        <v>53000</v>
      </c>
      <c r="K190" s="63">
        <f>'Zał. 8 do SWZ'!AD188</f>
        <v>0</v>
      </c>
      <c r="L190" s="63">
        <f>'Zał. 8 do SWZ'!AE188</f>
        <v>0</v>
      </c>
      <c r="M190" s="63">
        <f>'Zał. 8 do SWZ'!AF188</f>
        <v>0</v>
      </c>
      <c r="N190" s="121">
        <f>'Zał. 8 do SWZ'!BM188</f>
        <v>2571.6999999999998</v>
      </c>
    </row>
    <row r="191" spans="1:14" ht="21" customHeight="1" x14ac:dyDescent="0.2">
      <c r="A191" s="11">
        <v>197</v>
      </c>
      <c r="B191" s="134">
        <v>109</v>
      </c>
      <c r="C191" s="137"/>
      <c r="D191" s="120">
        <v>4</v>
      </c>
      <c r="E191" s="207" t="s">
        <v>390</v>
      </c>
      <c r="F191" s="4">
        <f t="shared" si="93"/>
        <v>40000</v>
      </c>
      <c r="G191" s="63">
        <f>'Zał. 8 do SWZ'!Z189</f>
        <v>0</v>
      </c>
      <c r="H191" s="63">
        <f>'Zał. 8 do SWZ'!AA189</f>
        <v>0</v>
      </c>
      <c r="I191" s="63">
        <f>'Zał. 8 do SWZ'!AB189</f>
        <v>0</v>
      </c>
      <c r="J191" s="63">
        <f>'Zał. 8 do SWZ'!AC189</f>
        <v>40000</v>
      </c>
      <c r="K191" s="63">
        <f>'Zał. 8 do SWZ'!AD189</f>
        <v>0</v>
      </c>
      <c r="L191" s="63">
        <f>'Zał. 8 do SWZ'!AE189</f>
        <v>0</v>
      </c>
      <c r="M191" s="63">
        <f>'Zał. 8 do SWZ'!AF189</f>
        <v>0</v>
      </c>
      <c r="N191" s="121">
        <f>'Zał. 8 do SWZ'!BM189</f>
        <v>2009.84</v>
      </c>
    </row>
    <row r="192" spans="1:14" ht="21" customHeight="1" x14ac:dyDescent="0.2">
      <c r="A192" s="11">
        <v>198</v>
      </c>
      <c r="B192" s="134">
        <v>110</v>
      </c>
      <c r="C192" s="137"/>
      <c r="D192" s="120">
        <v>5</v>
      </c>
      <c r="E192" s="207" t="s">
        <v>383</v>
      </c>
      <c r="F192" s="4">
        <f t="shared" si="93"/>
        <v>44000</v>
      </c>
      <c r="G192" s="63">
        <f>'Zał. 8 do SWZ'!Z190</f>
        <v>0</v>
      </c>
      <c r="H192" s="63">
        <f>'Zał. 8 do SWZ'!AA190</f>
        <v>0</v>
      </c>
      <c r="I192" s="63">
        <f>'Zał. 8 do SWZ'!AB190</f>
        <v>0</v>
      </c>
      <c r="J192" s="63">
        <f>'Zał. 8 do SWZ'!AC190</f>
        <v>44000</v>
      </c>
      <c r="K192" s="63">
        <f>'Zał. 8 do SWZ'!AD190</f>
        <v>0</v>
      </c>
      <c r="L192" s="63">
        <f>'Zał. 8 do SWZ'!AE190</f>
        <v>0</v>
      </c>
      <c r="M192" s="63">
        <f>'Zał. 8 do SWZ'!AF190</f>
        <v>0</v>
      </c>
      <c r="N192" s="121">
        <f>'Zał. 8 do SWZ'!BM190</f>
        <v>2182.7199999999998</v>
      </c>
    </row>
    <row r="193" spans="1:21" ht="21" customHeight="1" x14ac:dyDescent="0.2">
      <c r="A193" s="11">
        <v>199</v>
      </c>
      <c r="B193" s="134">
        <v>111</v>
      </c>
      <c r="C193" s="137"/>
      <c r="D193" s="120">
        <v>6</v>
      </c>
      <c r="E193" s="207" t="s">
        <v>102</v>
      </c>
      <c r="F193" s="4">
        <f t="shared" si="93"/>
        <v>25000</v>
      </c>
      <c r="G193" s="63">
        <f>'Zał. 8 do SWZ'!Z191</f>
        <v>0</v>
      </c>
      <c r="H193" s="63">
        <f>'Zał. 8 do SWZ'!AA191</f>
        <v>0</v>
      </c>
      <c r="I193" s="63">
        <f>'Zał. 8 do SWZ'!AB191</f>
        <v>0</v>
      </c>
      <c r="J193" s="63">
        <f>'Zał. 8 do SWZ'!AC191</f>
        <v>25000</v>
      </c>
      <c r="K193" s="63">
        <f>'Zał. 8 do SWZ'!AD191</f>
        <v>0</v>
      </c>
      <c r="L193" s="63">
        <f>'Zał. 8 do SWZ'!AE191</f>
        <v>0</v>
      </c>
      <c r="M193" s="63">
        <f>'Zał. 8 do SWZ'!AF191</f>
        <v>0</v>
      </c>
      <c r="N193" s="121">
        <f>'Zał. 8 do SWZ'!BM191</f>
        <v>1361.54</v>
      </c>
    </row>
    <row r="194" spans="1:21" s="23" customFormat="1" ht="21" customHeight="1" x14ac:dyDescent="0.2">
      <c r="A194" s="11">
        <v>200</v>
      </c>
      <c r="B194" s="135"/>
      <c r="C194" s="139">
        <v>4</v>
      </c>
      <c r="D194" s="79"/>
      <c r="E194" s="81" t="s">
        <v>93</v>
      </c>
      <c r="F194" s="125">
        <f t="shared" si="93"/>
        <v>4422000</v>
      </c>
      <c r="G194" s="125">
        <f t="shared" ref="G194:N194" si="94">SUM(G195:G198)</f>
        <v>0</v>
      </c>
      <c r="H194" s="125">
        <f t="shared" si="94"/>
        <v>0</v>
      </c>
      <c r="I194" s="125">
        <f t="shared" si="94"/>
        <v>0</v>
      </c>
      <c r="J194" s="125">
        <f t="shared" si="94"/>
        <v>0</v>
      </c>
      <c r="K194" s="125">
        <f t="shared" si="94"/>
        <v>0</v>
      </c>
      <c r="L194" s="125">
        <f t="shared" si="94"/>
        <v>4422000</v>
      </c>
      <c r="M194" s="125">
        <f t="shared" si="94"/>
        <v>0</v>
      </c>
      <c r="N194" s="126">
        <f t="shared" si="94"/>
        <v>174863.47</v>
      </c>
    </row>
    <row r="195" spans="1:21" s="23" customFormat="1" ht="21" customHeight="1" x14ac:dyDescent="0.2">
      <c r="A195" s="11">
        <v>201</v>
      </c>
      <c r="B195" s="134">
        <v>112</v>
      </c>
      <c r="C195" s="137"/>
      <c r="D195" s="120">
        <v>1</v>
      </c>
      <c r="E195" s="60" t="s">
        <v>94</v>
      </c>
      <c r="F195" s="4">
        <f t="shared" si="93"/>
        <v>1595000</v>
      </c>
      <c r="G195" s="63">
        <f>'Zał. 8 do SWZ'!Z193</f>
        <v>0</v>
      </c>
      <c r="H195" s="63">
        <f>'Zał. 8 do SWZ'!AA193</f>
        <v>0</v>
      </c>
      <c r="I195" s="63">
        <f>'Zał. 8 do SWZ'!AB193</f>
        <v>0</v>
      </c>
      <c r="J195" s="63">
        <f>'Zał. 8 do SWZ'!AC193</f>
        <v>0</v>
      </c>
      <c r="K195" s="63">
        <f>'Zał. 8 do SWZ'!AD193</f>
        <v>0</v>
      </c>
      <c r="L195" s="63">
        <f>'Zał. 8 do SWZ'!AE193</f>
        <v>1595000</v>
      </c>
      <c r="M195" s="63">
        <f>'Zał. 8 do SWZ'!AF193</f>
        <v>0</v>
      </c>
      <c r="N195" s="121">
        <f>'Zał. 8 do SWZ'!BM193</f>
        <v>63348.17</v>
      </c>
    </row>
    <row r="196" spans="1:21" s="96" customFormat="1" ht="21" customHeight="1" x14ac:dyDescent="0.2">
      <c r="A196" s="11">
        <v>202</v>
      </c>
      <c r="B196" s="134">
        <v>113</v>
      </c>
      <c r="C196" s="137"/>
      <c r="D196" s="120">
        <v>2</v>
      </c>
      <c r="E196" s="60" t="s">
        <v>96</v>
      </c>
      <c r="F196" s="4">
        <f t="shared" si="93"/>
        <v>528000</v>
      </c>
      <c r="G196" s="63">
        <f>'Zał. 8 do SWZ'!Z194</f>
        <v>0</v>
      </c>
      <c r="H196" s="63">
        <f>'Zał. 8 do SWZ'!AA194</f>
        <v>0</v>
      </c>
      <c r="I196" s="63">
        <f>'Zał. 8 do SWZ'!AB194</f>
        <v>0</v>
      </c>
      <c r="J196" s="63">
        <f>'Zał. 8 do SWZ'!AC194</f>
        <v>0</v>
      </c>
      <c r="K196" s="63">
        <f>'Zał. 8 do SWZ'!AD194</f>
        <v>0</v>
      </c>
      <c r="L196" s="63">
        <f>'Zał. 8 do SWZ'!AE194</f>
        <v>528000</v>
      </c>
      <c r="M196" s="63">
        <f>'Zał. 8 do SWZ'!AF194</f>
        <v>0</v>
      </c>
      <c r="N196" s="121">
        <f>'Zał. 8 do SWZ'!BM194</f>
        <v>23982.27</v>
      </c>
    </row>
    <row r="197" spans="1:21" s="23" customFormat="1" ht="21" customHeight="1" x14ac:dyDescent="0.2">
      <c r="A197" s="11">
        <v>203</v>
      </c>
      <c r="B197" s="134">
        <v>114</v>
      </c>
      <c r="C197" s="137"/>
      <c r="D197" s="120">
        <v>3</v>
      </c>
      <c r="E197" s="60" t="s">
        <v>97</v>
      </c>
      <c r="F197" s="4">
        <f t="shared" si="93"/>
        <v>1595000</v>
      </c>
      <c r="G197" s="63">
        <f>'Zał. 8 do SWZ'!Z195</f>
        <v>0</v>
      </c>
      <c r="H197" s="63">
        <f>'Zał. 8 do SWZ'!AA195</f>
        <v>0</v>
      </c>
      <c r="I197" s="63">
        <f>'Zał. 8 do SWZ'!AB195</f>
        <v>0</v>
      </c>
      <c r="J197" s="63">
        <f>'Zał. 8 do SWZ'!AC195</f>
        <v>0</v>
      </c>
      <c r="K197" s="63">
        <f>'Zał. 8 do SWZ'!AD195</f>
        <v>0</v>
      </c>
      <c r="L197" s="63">
        <f>'Zał. 8 do SWZ'!AE195</f>
        <v>1595000</v>
      </c>
      <c r="M197" s="63">
        <f>'Zał. 8 do SWZ'!AF195</f>
        <v>0</v>
      </c>
      <c r="N197" s="121">
        <f>'Zał. 8 do SWZ'!BM195</f>
        <v>57504.55</v>
      </c>
    </row>
    <row r="198" spans="1:21" ht="21" customHeight="1" x14ac:dyDescent="0.2">
      <c r="A198" s="11">
        <v>204</v>
      </c>
      <c r="B198" s="134">
        <v>115</v>
      </c>
      <c r="C198" s="137"/>
      <c r="D198" s="120">
        <v>4</v>
      </c>
      <c r="E198" s="60" t="s">
        <v>98</v>
      </c>
      <c r="F198" s="4">
        <f t="shared" si="93"/>
        <v>704000</v>
      </c>
      <c r="G198" s="63">
        <f>'Zał. 8 do SWZ'!Z196</f>
        <v>0</v>
      </c>
      <c r="H198" s="63">
        <f>'Zał. 8 do SWZ'!AA196</f>
        <v>0</v>
      </c>
      <c r="I198" s="63">
        <f>'Zał. 8 do SWZ'!AB196</f>
        <v>0</v>
      </c>
      <c r="J198" s="63">
        <f>'Zał. 8 do SWZ'!AC196</f>
        <v>0</v>
      </c>
      <c r="K198" s="63">
        <f>'Zał. 8 do SWZ'!AD196</f>
        <v>0</v>
      </c>
      <c r="L198" s="63">
        <f>'Zał. 8 do SWZ'!AE196</f>
        <v>704000</v>
      </c>
      <c r="M198" s="63">
        <f>'Zał. 8 do SWZ'!AF196</f>
        <v>0</v>
      </c>
      <c r="N198" s="121">
        <f>'Zał. 8 do SWZ'!BM196</f>
        <v>30028.48</v>
      </c>
    </row>
    <row r="199" spans="1:21" s="96" customFormat="1" ht="21" customHeight="1" x14ac:dyDescent="0.2">
      <c r="A199" s="11">
        <v>98</v>
      </c>
      <c r="B199" s="135"/>
      <c r="C199" s="139">
        <v>5</v>
      </c>
      <c r="D199" s="79"/>
      <c r="E199" s="81" t="s">
        <v>146</v>
      </c>
      <c r="F199" s="125">
        <f t="shared" ref="F199:F200" si="95">SUM(G199:M199)</f>
        <v>231000</v>
      </c>
      <c r="G199" s="125">
        <f t="shared" ref="G199:N199" si="96">SUM(G200:G200)</f>
        <v>0</v>
      </c>
      <c r="H199" s="125">
        <f t="shared" si="96"/>
        <v>0</v>
      </c>
      <c r="I199" s="125">
        <f t="shared" si="96"/>
        <v>0</v>
      </c>
      <c r="J199" s="125">
        <f t="shared" si="96"/>
        <v>0</v>
      </c>
      <c r="K199" s="125">
        <f t="shared" si="96"/>
        <v>0</v>
      </c>
      <c r="L199" s="125">
        <f t="shared" si="96"/>
        <v>231000</v>
      </c>
      <c r="M199" s="125">
        <f t="shared" si="96"/>
        <v>0</v>
      </c>
      <c r="N199" s="126">
        <f t="shared" si="96"/>
        <v>12911.45</v>
      </c>
    </row>
    <row r="200" spans="1:21" s="96" customFormat="1" ht="21" customHeight="1" x14ac:dyDescent="0.2">
      <c r="A200" s="11">
        <v>99</v>
      </c>
      <c r="B200" s="134">
        <v>56</v>
      </c>
      <c r="C200" s="137"/>
      <c r="D200" s="120">
        <v>1</v>
      </c>
      <c r="E200" s="60" t="s">
        <v>147</v>
      </c>
      <c r="F200" s="4">
        <f t="shared" si="95"/>
        <v>231000</v>
      </c>
      <c r="G200" s="63">
        <f>'Zał. 8 do SWZ'!Z198</f>
        <v>0</v>
      </c>
      <c r="H200" s="63">
        <f>'Zał. 8 do SWZ'!AA198</f>
        <v>0</v>
      </c>
      <c r="I200" s="63">
        <f>'Zał. 8 do SWZ'!AB198</f>
        <v>0</v>
      </c>
      <c r="J200" s="63">
        <f>'Zał. 8 do SWZ'!AC198</f>
        <v>0</v>
      </c>
      <c r="K200" s="63">
        <f>'Zał. 8 do SWZ'!AD198</f>
        <v>0</v>
      </c>
      <c r="L200" s="63">
        <f>'Zał. 8 do SWZ'!AE198</f>
        <v>231000</v>
      </c>
      <c r="M200" s="63">
        <f>'Zał. 8 do SWZ'!AF198</f>
        <v>0</v>
      </c>
      <c r="N200" s="121">
        <f>'Zał. 8 do SWZ'!BM198</f>
        <v>12911.45</v>
      </c>
    </row>
    <row r="201" spans="1:21" s="96" customFormat="1" ht="21" customHeight="1" x14ac:dyDescent="0.2">
      <c r="A201" s="11">
        <v>205</v>
      </c>
      <c r="B201" s="135"/>
      <c r="C201" s="139">
        <v>6</v>
      </c>
      <c r="D201" s="79"/>
      <c r="E201" s="81" t="s">
        <v>151</v>
      </c>
      <c r="F201" s="125">
        <f t="shared" si="93"/>
        <v>1276000</v>
      </c>
      <c r="G201" s="125">
        <f t="shared" ref="G201:N201" si="97">SUM(G202:G206)</f>
        <v>0</v>
      </c>
      <c r="H201" s="125">
        <f t="shared" si="97"/>
        <v>0</v>
      </c>
      <c r="I201" s="125">
        <f t="shared" si="97"/>
        <v>0</v>
      </c>
      <c r="J201" s="125">
        <f t="shared" si="97"/>
        <v>209000</v>
      </c>
      <c r="K201" s="125">
        <f t="shared" si="97"/>
        <v>1067000</v>
      </c>
      <c r="L201" s="125">
        <f t="shared" si="97"/>
        <v>0</v>
      </c>
      <c r="M201" s="125">
        <f t="shared" si="97"/>
        <v>0</v>
      </c>
      <c r="N201" s="126">
        <f t="shared" si="97"/>
        <v>51490.48</v>
      </c>
    </row>
    <row r="202" spans="1:21" s="96" customFormat="1" ht="21" customHeight="1" x14ac:dyDescent="0.2">
      <c r="A202" s="11">
        <v>207</v>
      </c>
      <c r="B202" s="134">
        <v>117</v>
      </c>
      <c r="C202" s="137"/>
      <c r="D202" s="120">
        <v>1</v>
      </c>
      <c r="E202" s="113" t="s">
        <v>153</v>
      </c>
      <c r="F202" s="4">
        <f t="shared" si="93"/>
        <v>363000</v>
      </c>
      <c r="G202" s="63">
        <f>'Zał. 8 do SWZ'!Z200</f>
        <v>0</v>
      </c>
      <c r="H202" s="63">
        <f>'Zał. 8 do SWZ'!AA200</f>
        <v>0</v>
      </c>
      <c r="I202" s="63">
        <f>'Zał. 8 do SWZ'!AB200</f>
        <v>0</v>
      </c>
      <c r="J202" s="63">
        <f>'Zał. 8 do SWZ'!AC200</f>
        <v>0</v>
      </c>
      <c r="K202" s="63">
        <f>'Zał. 8 do SWZ'!AD200</f>
        <v>363000</v>
      </c>
      <c r="L202" s="63">
        <f>'Zał. 8 do SWZ'!AE200</f>
        <v>0</v>
      </c>
      <c r="M202" s="63">
        <f>'Zał. 8 do SWZ'!AF200</f>
        <v>0</v>
      </c>
      <c r="N202" s="121">
        <f>'Zał. 8 do SWZ'!BM200</f>
        <v>14469.6</v>
      </c>
    </row>
    <row r="203" spans="1:21" s="96" customFormat="1" ht="21" customHeight="1" x14ac:dyDescent="0.2">
      <c r="A203" s="11">
        <v>208</v>
      </c>
      <c r="B203" s="134">
        <v>118</v>
      </c>
      <c r="C203" s="137"/>
      <c r="D203" s="120">
        <v>2</v>
      </c>
      <c r="E203" s="113" t="s">
        <v>153</v>
      </c>
      <c r="F203" s="4">
        <f t="shared" si="93"/>
        <v>99000</v>
      </c>
      <c r="G203" s="63">
        <f>'Zał. 8 do SWZ'!Z201</f>
        <v>0</v>
      </c>
      <c r="H203" s="63">
        <f>'Zał. 8 do SWZ'!AA201</f>
        <v>0</v>
      </c>
      <c r="I203" s="63">
        <f>'Zał. 8 do SWZ'!AB201</f>
        <v>0</v>
      </c>
      <c r="J203" s="63">
        <f>'Zał. 8 do SWZ'!AC201</f>
        <v>99000</v>
      </c>
      <c r="K203" s="63">
        <f>'Zał. 8 do SWZ'!AD201</f>
        <v>0</v>
      </c>
      <c r="L203" s="63">
        <f>'Zał. 8 do SWZ'!AE201</f>
        <v>0</v>
      </c>
      <c r="M203" s="63">
        <f>'Zał. 8 do SWZ'!AF201</f>
        <v>0</v>
      </c>
      <c r="N203" s="121">
        <f>'Zał. 8 do SWZ'!BM201</f>
        <v>4201.4399999999996</v>
      </c>
      <c r="O203" s="33"/>
      <c r="P203" s="33"/>
      <c r="Q203" s="33"/>
      <c r="R203" s="33"/>
      <c r="S203" s="33"/>
      <c r="T203" s="33"/>
      <c r="U203" s="33"/>
    </row>
    <row r="204" spans="1:21" s="96" customFormat="1" ht="21" customHeight="1" x14ac:dyDescent="0.2">
      <c r="A204" s="11">
        <v>209</v>
      </c>
      <c r="B204" s="134">
        <v>119</v>
      </c>
      <c r="C204" s="137"/>
      <c r="D204" s="120">
        <v>3</v>
      </c>
      <c r="E204" s="113" t="s">
        <v>153</v>
      </c>
      <c r="F204" s="4">
        <f t="shared" si="93"/>
        <v>264000</v>
      </c>
      <c r="G204" s="63">
        <f>'Zał. 8 do SWZ'!Z202</f>
        <v>0</v>
      </c>
      <c r="H204" s="63">
        <f>'Zał. 8 do SWZ'!AA202</f>
        <v>0</v>
      </c>
      <c r="I204" s="63">
        <f>'Zał. 8 do SWZ'!AB202</f>
        <v>0</v>
      </c>
      <c r="J204" s="63">
        <f>'Zał. 8 do SWZ'!AC202</f>
        <v>0</v>
      </c>
      <c r="K204" s="63">
        <f>'Zał. 8 do SWZ'!AD202</f>
        <v>264000</v>
      </c>
      <c r="L204" s="63">
        <f>'Zał. 8 do SWZ'!AE202</f>
        <v>0</v>
      </c>
      <c r="M204" s="63">
        <f>'Zał. 8 do SWZ'!AF202</f>
        <v>0</v>
      </c>
      <c r="N204" s="121">
        <f>'Zał. 8 do SWZ'!BM202</f>
        <v>11064</v>
      </c>
    </row>
    <row r="205" spans="1:21" s="23" customFormat="1" ht="21.75" customHeight="1" x14ac:dyDescent="0.2">
      <c r="A205" s="11">
        <v>210</v>
      </c>
      <c r="B205" s="134">
        <v>120</v>
      </c>
      <c r="C205" s="137"/>
      <c r="D205" s="120">
        <v>4</v>
      </c>
      <c r="E205" s="115" t="s">
        <v>155</v>
      </c>
      <c r="F205" s="4">
        <f t="shared" si="93"/>
        <v>110000</v>
      </c>
      <c r="G205" s="63">
        <f>'Zał. 8 do SWZ'!Z203</f>
        <v>0</v>
      </c>
      <c r="H205" s="63">
        <f>'Zał. 8 do SWZ'!AA203</f>
        <v>0</v>
      </c>
      <c r="I205" s="63">
        <f>'Zał. 8 do SWZ'!AB203</f>
        <v>0</v>
      </c>
      <c r="J205" s="63">
        <f>'Zał. 8 do SWZ'!AC203</f>
        <v>110000</v>
      </c>
      <c r="K205" s="63">
        <f>'Zał. 8 do SWZ'!AD203</f>
        <v>0</v>
      </c>
      <c r="L205" s="63">
        <f>'Zał. 8 do SWZ'!AE203</f>
        <v>0</v>
      </c>
      <c r="M205" s="63">
        <f>'Zał. 8 do SWZ'!AF203</f>
        <v>0</v>
      </c>
      <c r="N205" s="121">
        <f>'Zał. 8 do SWZ'!BM203</f>
        <v>4637.04</v>
      </c>
      <c r="O205" s="33"/>
      <c r="P205" s="33"/>
      <c r="Q205" s="33"/>
      <c r="R205" s="33"/>
      <c r="S205" s="33"/>
      <c r="T205" s="33"/>
      <c r="U205" s="33"/>
    </row>
    <row r="206" spans="1:21" ht="21" customHeight="1" thickBot="1" x14ac:dyDescent="0.25">
      <c r="A206" s="11">
        <v>211</v>
      </c>
      <c r="B206" s="134">
        <v>121</v>
      </c>
      <c r="C206" s="140"/>
      <c r="D206" s="141">
        <v>5</v>
      </c>
      <c r="E206" s="142" t="s">
        <v>153</v>
      </c>
      <c r="F206" s="143">
        <f t="shared" si="93"/>
        <v>440000</v>
      </c>
      <c r="G206" s="144">
        <f>'Zał. 8 do SWZ'!Z204</f>
        <v>0</v>
      </c>
      <c r="H206" s="144">
        <f>'Zał. 8 do SWZ'!AA204</f>
        <v>0</v>
      </c>
      <c r="I206" s="144">
        <f>'Zał. 8 do SWZ'!AB204</f>
        <v>0</v>
      </c>
      <c r="J206" s="144">
        <f>'Zał. 8 do SWZ'!AC204</f>
        <v>0</v>
      </c>
      <c r="K206" s="144">
        <f>'Zał. 8 do SWZ'!AD204</f>
        <v>440000</v>
      </c>
      <c r="L206" s="144">
        <f>'Zał. 8 do SWZ'!AE204</f>
        <v>0</v>
      </c>
      <c r="M206" s="144">
        <f>'Zał. 8 do SWZ'!AF204</f>
        <v>0</v>
      </c>
      <c r="N206" s="145">
        <f>'Zał. 8 do SWZ'!BM204</f>
        <v>17118.400000000001</v>
      </c>
      <c r="O206" s="96"/>
      <c r="P206" s="96"/>
      <c r="Q206" s="96"/>
      <c r="R206" s="96"/>
      <c r="S206" s="96"/>
      <c r="T206" s="96"/>
      <c r="U206" s="96"/>
    </row>
  </sheetData>
  <sheetProtection selectLockedCells="1" selectUnlockedCells="1"/>
  <mergeCells count="6">
    <mergeCell ref="C4:C6"/>
    <mergeCell ref="G4:M4"/>
    <mergeCell ref="N4:N5"/>
    <mergeCell ref="F4:F5"/>
    <mergeCell ref="E4:E6"/>
    <mergeCell ref="D4:D6"/>
  </mergeCells>
  <phoneticPr fontId="1" type="noConversion"/>
  <printOptions horizontalCentered="1"/>
  <pageMargins left="0.39370078740157483" right="0.31496062992125984" top="0.81" bottom="0.61" header="0.51181102362204722" footer="0.51181102362204722"/>
  <pageSetup paperSize="9" scale="53" fitToHeight="4" orientation="portrait" r:id="rId1"/>
  <headerFooter alignWithMargins="0">
    <oddHeader>&amp;CPrzetarg nieograniczony na kompleksową dostawę obejmującą zakup i świadczenie usługi dystrybucji paliwa gazowego dla Wydziału Nadzoru i Administracji Urzędu Miasta Częstochowy oraz 86 jednostek organizacyjnych i spółek Gminy Miasta Częstochowy.</oddHeader>
  </headerFooter>
  <rowBreaks count="3" manualBreakCount="3">
    <brk id="56" min="2" max="14" man="1"/>
    <brk id="116" min="2" max="14" man="1"/>
    <brk id="181" min="2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17</vt:i4>
      </vt:variant>
    </vt:vector>
  </HeadingPairs>
  <TitlesOfParts>
    <vt:vector size="20" baseType="lpstr">
      <vt:lpstr>Ceny</vt:lpstr>
      <vt:lpstr>Zał. 8 do SWZ</vt:lpstr>
      <vt:lpstr>Zał. A</vt:lpstr>
      <vt:lpstr>Excel_BuiltIn_Print_Titles_1_1_1</vt:lpstr>
      <vt:lpstr>Excel_BuiltIn_Print_Titles_1_1_1_1</vt:lpstr>
      <vt:lpstr>Excel_BuiltIn_Print_Titles_1_1_1_1_1</vt:lpstr>
      <vt:lpstr>Excel_BuiltIn_Print_Titles_1_1_1_1_1_1_1</vt:lpstr>
      <vt:lpstr>Excel_BuiltIn_Print_Titles_1_1_1_1_1_1_1_1_1</vt:lpstr>
      <vt:lpstr>Excel_BuiltIn_Print_Titles_1_1_1_1_1_1_1_1_1_1</vt:lpstr>
      <vt:lpstr>Excel_BuiltIn_Print_Titles_1_1_1_1_1_1_1_1_1_1_1_1_1_1_1_1_1_1</vt:lpstr>
      <vt:lpstr>Excel_BuiltIn_Print_Titles_1_1_1_1_1_1_1_1_1_1_1_1_1_1_1_1_1_1_1_1</vt:lpstr>
      <vt:lpstr>Excel_BuiltIn_Print_Titles_1_1_1_1_1_1_1_1_1_1_1_1_1_1_1_1_1_1_1_1_1</vt:lpstr>
      <vt:lpstr>Excel_BuiltIn_Print_Titles_1_1_1_1_1_1_1_1_1_1_1_1_1_1_1_1_1_1_1_1_1_1</vt:lpstr>
      <vt:lpstr>Excel_BuiltIn_Print_Titles_1_1_1_1_1_1_1_1_1_1_1_1_1_1_1_1_1_1_1_1_1_1_1</vt:lpstr>
      <vt:lpstr>Excel_BuiltIn_Print_Titles_1_1_1_1_1_1_1_1_1_1_1_1_1_1_1_1_1_1_1_1_1_1_1_1</vt:lpstr>
      <vt:lpstr>Ceny!Obszar_wydruku</vt:lpstr>
      <vt:lpstr>'Zał. 8 do SWZ'!Obszar_wydruku</vt:lpstr>
      <vt:lpstr>'Zał. A'!Obszar_wydruku</vt:lpstr>
      <vt:lpstr>'Zał. 8 do SWZ'!Tytuły_wydruku</vt:lpstr>
      <vt:lpstr>'Zał. A'!Tytuły_wydruku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mkaminska</dc:creator>
  <cp:lastModifiedBy>UM</cp:lastModifiedBy>
  <cp:lastPrinted>2018-05-02T09:14:34Z</cp:lastPrinted>
  <dcterms:created xsi:type="dcterms:W3CDTF">2018-04-03T06:53:16Z</dcterms:created>
  <dcterms:modified xsi:type="dcterms:W3CDTF">2022-08-22T09:18:51Z</dcterms:modified>
</cp:coreProperties>
</file>