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kaminska\Documents\GOSIA\2020\GAZ.2021\"/>
    </mc:Choice>
  </mc:AlternateContent>
  <bookViews>
    <workbookView xWindow="0" yWindow="0" windowWidth="23040" windowHeight="10080" tabRatio="238" activeTab="1"/>
  </bookViews>
  <sheets>
    <sheet name="Ceny" sheetId="2" r:id="rId1"/>
    <sheet name="Zał. 7 do SIWZ" sheetId="1" r:id="rId2"/>
    <sheet name="Zał. A" sheetId="3" r:id="rId3"/>
  </sheets>
  <definedNames>
    <definedName name="_xlnm._FilterDatabase" localSheetId="1" hidden="1">'Zał. 7 do SIWZ'!$D$4:$GO$219</definedName>
    <definedName name="Excel_BuiltIn_Print_Titles_1_1_1">'Zał. 7 do SIWZ'!$D$2:$HN$4</definedName>
    <definedName name="Excel_BuiltIn_Print_Titles_1_1_1_1">'Zał. 7 do SIWZ'!$D$2:$GN$4</definedName>
    <definedName name="Excel_BuiltIn_Print_Titles_1_1_1_1_1">'Zał. 7 do SIWZ'!$D$2:$ED$4</definedName>
    <definedName name="Excel_BuiltIn_Print_Titles_1_1_1_1_1_1">'Zał. 7 do SIWZ'!#REF!</definedName>
    <definedName name="Excel_BuiltIn_Print_Titles_1_1_1_1_1_1_1">'Zał. 7 do SIWZ'!$D$2:$DQ$4</definedName>
    <definedName name="Excel_BuiltIn_Print_Titles_1_1_1_1_1_1_1_1">'Zał. 7 do SIWZ'!#REF!</definedName>
    <definedName name="Excel_BuiltIn_Print_Titles_1_1_1_1_1_1_1_1_1">'Zał. 7 do SIWZ'!$D$2:$AF$4</definedName>
    <definedName name="Excel_BuiltIn_Print_Titles_1_1_1_1_1_1_1_1_1_1">'Zał. 7 do SIWZ'!$D$2:$AF$4</definedName>
    <definedName name="Excel_BuiltIn_Print_Titles_1_1_1_1_1_1_1_1_1_1_1_1_1_1_1_1_1_1">'Zał. 7 do SIWZ'!$D$2:$AF$4</definedName>
    <definedName name="Excel_BuiltIn_Print_Titles_1_1_1_1_1_1_1_1_1_1_1_1_1_1_1_1_1_1_1">'Zał. 7 do SIWZ'!#REF!</definedName>
    <definedName name="Excel_BuiltIn_Print_Titles_1_1_1_1_1_1_1_1_1_1_1_1_1_1_1_1_1_1_1_1">'Zał. 7 do SIWZ'!$D$2:$F$4</definedName>
    <definedName name="Excel_BuiltIn_Print_Titles_1_1_1_1_1_1_1_1_1_1_1_1_1_1_1_1_1_1_1_1_1">'Zał. 7 do SIWZ'!$D$2:$AF$4</definedName>
    <definedName name="Excel_BuiltIn_Print_Titles_1_1_1_1_1_1_1_1_1_1_1_1_1_1_1_1_1_1_1_1_1_1">'Zał. 7 do SIWZ'!$D$2:$AF$4</definedName>
    <definedName name="Excel_BuiltIn_Print_Titles_1_1_1_1_1_1_1_1_1_1_1_1_1_1_1_1_1_1_1_1_1_1_1">'Zał. 7 do SIWZ'!$D$2:$AF$4</definedName>
    <definedName name="Excel_BuiltIn_Print_Titles_1_1_1_1_1_1_1_1_1_1_1_1_1_1_1_1_1_1_1_1_1_1_1_1">'Zał. 7 do SIWZ'!$D$2:$D$4</definedName>
    <definedName name="_xlnm.Print_Area" localSheetId="0">Ceny!$A$1:$J$55</definedName>
    <definedName name="_xlnm.Print_Area" localSheetId="1">'Zał. 7 do SIWZ'!$C$2:$BN$219</definedName>
    <definedName name="_xlnm.Print_Area" localSheetId="2">'Zał. A'!$C$2:$O$221</definedName>
    <definedName name="_xlnm.Print_Titles" localSheetId="1">'Zał. 7 do SIWZ'!$2:$4</definedName>
    <definedName name="_xlnm.Print_Titles" localSheetId="2">'Zał. A'!$4:$6</definedName>
  </definedNames>
  <calcPr calcId="162913"/>
</workbook>
</file>

<file path=xl/calcChain.xml><?xml version="1.0" encoding="utf-8"?>
<calcChain xmlns="http://schemas.openxmlformats.org/spreadsheetml/2006/main">
  <c r="Y196" i="1" l="1"/>
  <c r="Y193" i="1"/>
  <c r="Y180" i="1"/>
  <c r="Y163" i="1"/>
  <c r="Y157" i="1"/>
  <c r="Y155" i="1"/>
  <c r="Y149" i="1"/>
  <c r="Y141" i="1"/>
  <c r="Y136" i="1"/>
  <c r="Y122" i="1"/>
  <c r="Y120" i="1"/>
  <c r="Y105" i="1"/>
  <c r="Y101" i="1"/>
  <c r="Y82" i="1"/>
  <c r="Y78" i="1"/>
  <c r="Y64" i="1"/>
  <c r="Y60" i="1"/>
  <c r="Y56" i="1"/>
  <c r="Y33" i="1"/>
  <c r="Y32" i="1"/>
  <c r="Y28" i="1"/>
  <c r="Y14" i="1"/>
  <c r="O10" i="3"/>
  <c r="N10" i="3"/>
  <c r="M10" i="3"/>
  <c r="L10" i="3"/>
  <c r="K10" i="3"/>
  <c r="J10" i="3"/>
  <c r="I10" i="3"/>
  <c r="H10" i="3"/>
  <c r="G10" i="3"/>
  <c r="BG8" i="1"/>
  <c r="BL8" i="1" s="1"/>
  <c r="AL8" i="1"/>
  <c r="Y8" i="1"/>
  <c r="AS8" i="1" s="1"/>
  <c r="AW8" i="1" s="1"/>
  <c r="X8" i="1"/>
  <c r="V8" i="1"/>
  <c r="U8" i="1"/>
  <c r="T8" i="1"/>
  <c r="F10" i="3" l="1"/>
  <c r="AC8" i="1"/>
  <c r="BA8" i="1" s="1"/>
  <c r="BK8" i="1" s="1"/>
  <c r="BM8" i="1" s="1"/>
  <c r="BN8" i="1" s="1"/>
  <c r="BG103" i="1"/>
  <c r="BL103" i="1" s="1"/>
  <c r="AL103" i="1"/>
  <c r="X103" i="1"/>
  <c r="Y103" i="1" s="1"/>
  <c r="U103" i="1"/>
  <c r="V103" i="1" s="1"/>
  <c r="T103" i="1" s="1"/>
  <c r="AS103" i="1" l="1"/>
  <c r="AW103" i="1" s="1"/>
  <c r="AC103" i="1"/>
  <c r="BA103" i="1" s="1"/>
  <c r="BK103" i="1" s="1"/>
  <c r="M205" i="3"/>
  <c r="L205" i="3"/>
  <c r="K205" i="3"/>
  <c r="G205" i="3"/>
  <c r="H205" i="3"/>
  <c r="I205" i="3"/>
  <c r="BG203" i="1"/>
  <c r="BL203" i="1" s="1"/>
  <c r="AL203" i="1"/>
  <c r="X203" i="1"/>
  <c r="Y203" i="1" s="1"/>
  <c r="V203" i="1"/>
  <c r="T203" i="1" s="1"/>
  <c r="BM103" i="1" l="1"/>
  <c r="BN103" i="1" s="1"/>
  <c r="AX203" i="1"/>
  <c r="AS203" i="1"/>
  <c r="AW203" i="1" s="1"/>
  <c r="AC203" i="1"/>
  <c r="Y46" i="1"/>
  <c r="BG46" i="1"/>
  <c r="BL46" i="1" s="1"/>
  <c r="AK46" i="1"/>
  <c r="X46" i="1"/>
  <c r="V46" i="1"/>
  <c r="U46" i="1"/>
  <c r="T46" i="1"/>
  <c r="BA203" i="1" l="1"/>
  <c r="BK203" i="1" s="1"/>
  <c r="J205" i="3"/>
  <c r="BM203" i="1"/>
  <c r="AR46" i="1"/>
  <c r="AW46" i="1" s="1"/>
  <c r="AB46" i="1"/>
  <c r="BA46" i="1" s="1"/>
  <c r="BK46" i="1" s="1"/>
  <c r="BM46" i="1" l="1"/>
  <c r="BN46" i="1" s="1"/>
  <c r="BN203" i="1"/>
  <c r="O205" i="3" s="1"/>
  <c r="N205" i="3"/>
  <c r="M214" i="3"/>
  <c r="K214" i="3"/>
  <c r="J214" i="3"/>
  <c r="I214" i="3"/>
  <c r="H214" i="3"/>
  <c r="G214" i="3"/>
  <c r="M213" i="3" l="1"/>
  <c r="K213" i="3"/>
  <c r="J213" i="3"/>
  <c r="I213" i="3"/>
  <c r="H213" i="3"/>
  <c r="G213" i="3"/>
  <c r="BI212" i="1"/>
  <c r="BL212" i="1" s="1"/>
  <c r="BL211" i="1" s="1"/>
  <c r="AN212" i="1"/>
  <c r="X212" i="1"/>
  <c r="Y212" i="1" s="1"/>
  <c r="AU212" i="1" s="1"/>
  <c r="U212" i="1"/>
  <c r="V212" i="1" s="1"/>
  <c r="BJ211" i="1"/>
  <c r="BI211" i="1"/>
  <c r="BH211" i="1"/>
  <c r="BG211" i="1"/>
  <c r="BF211" i="1"/>
  <c r="BE211" i="1"/>
  <c r="BD211" i="1"/>
  <c r="BB211" i="1"/>
  <c r="BA211" i="1"/>
  <c r="AZ211" i="1"/>
  <c r="AY211" i="1"/>
  <c r="AV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F211" i="1"/>
  <c r="AD211" i="1"/>
  <c r="AC211" i="1"/>
  <c r="AB211" i="1"/>
  <c r="AA211" i="1"/>
  <c r="Z211" i="1"/>
  <c r="X211" i="1"/>
  <c r="W211" i="1"/>
  <c r="U211" i="1"/>
  <c r="S211" i="1"/>
  <c r="R211" i="1"/>
  <c r="Q211" i="1"/>
  <c r="V211" i="1" l="1"/>
  <c r="T212" i="1"/>
  <c r="T211" i="1" s="1"/>
  <c r="AU211" i="1"/>
  <c r="AW212" i="1"/>
  <c r="Y211" i="1"/>
  <c r="AE212" i="1"/>
  <c r="L214" i="3" s="1"/>
  <c r="BH184" i="1"/>
  <c r="BL184" i="1" s="1"/>
  <c r="AM184" i="1"/>
  <c r="X184" i="1"/>
  <c r="Y184" i="1" s="1"/>
  <c r="AT184" i="1" s="1"/>
  <c r="AW184" i="1" s="1"/>
  <c r="U184" i="1"/>
  <c r="V184" i="1" s="1"/>
  <c r="T184" i="1" s="1"/>
  <c r="BF85" i="1"/>
  <c r="BL85" i="1" s="1"/>
  <c r="AJ85" i="1"/>
  <c r="X85" i="1"/>
  <c r="Y85" i="1" s="1"/>
  <c r="Q85" i="1"/>
  <c r="U85" i="1" s="1"/>
  <c r="V85" i="1" s="1"/>
  <c r="T85" i="1" s="1"/>
  <c r="BI24" i="1"/>
  <c r="BL24" i="1" s="1"/>
  <c r="AN24" i="1"/>
  <c r="X24" i="1"/>
  <c r="Y24" i="1" s="1"/>
  <c r="AU24" i="1" s="1"/>
  <c r="AW24" i="1" s="1"/>
  <c r="U24" i="1"/>
  <c r="V24" i="1" s="1"/>
  <c r="T24" i="1" s="1"/>
  <c r="F214" i="3" l="1"/>
  <c r="L213" i="3"/>
  <c r="F213" i="3" s="1"/>
  <c r="BC212" i="1"/>
  <c r="AE211" i="1"/>
  <c r="AW211" i="1"/>
  <c r="AD184" i="1"/>
  <c r="BB184" i="1" s="1"/>
  <c r="BK184" i="1" s="1"/>
  <c r="BM184" i="1" s="1"/>
  <c r="BN184" i="1" s="1"/>
  <c r="AQ85" i="1"/>
  <c r="AW85" i="1" s="1"/>
  <c r="AA85" i="1"/>
  <c r="AZ85" i="1" s="1"/>
  <c r="BK85" i="1" s="1"/>
  <c r="AE24" i="1"/>
  <c r="BC24" i="1" s="1"/>
  <c r="BK24" i="1" s="1"/>
  <c r="BM24" i="1" s="1"/>
  <c r="BN24" i="1" s="1"/>
  <c r="Q15" i="1"/>
  <c r="R15" i="1"/>
  <c r="S15" i="1"/>
  <c r="W15" i="1"/>
  <c r="Z15" i="1"/>
  <c r="AA15" i="1"/>
  <c r="AB15" i="1"/>
  <c r="AC15" i="1"/>
  <c r="AD15" i="1"/>
  <c r="AF15" i="1"/>
  <c r="AI15" i="1"/>
  <c r="AJ15" i="1"/>
  <c r="AK15" i="1"/>
  <c r="AL15" i="1"/>
  <c r="AM15" i="1"/>
  <c r="AO15" i="1"/>
  <c r="AP15" i="1"/>
  <c r="AQ15" i="1"/>
  <c r="AR15" i="1"/>
  <c r="AS15" i="1"/>
  <c r="AT15" i="1"/>
  <c r="AV15" i="1"/>
  <c r="AY15" i="1"/>
  <c r="AZ15" i="1"/>
  <c r="BA15" i="1"/>
  <c r="BB15" i="1"/>
  <c r="BD15" i="1"/>
  <c r="BE15" i="1"/>
  <c r="BF15" i="1"/>
  <c r="BG15" i="1"/>
  <c r="BH15" i="1"/>
  <c r="BJ15" i="1"/>
  <c r="BK212" i="1" l="1"/>
  <c r="BC211" i="1"/>
  <c r="BM85" i="1"/>
  <c r="BN85" i="1" s="1"/>
  <c r="M171" i="3"/>
  <c r="K171" i="3"/>
  <c r="K170" i="3" s="1"/>
  <c r="J171" i="3"/>
  <c r="J170" i="3" s="1"/>
  <c r="I171" i="3"/>
  <c r="H171" i="3"/>
  <c r="H170" i="3" s="1"/>
  <c r="G171" i="3"/>
  <c r="G170" i="3" s="1"/>
  <c r="M170" i="3"/>
  <c r="I170" i="3"/>
  <c r="BI169" i="1"/>
  <c r="BL169" i="1" s="1"/>
  <c r="BL168" i="1" s="1"/>
  <c r="AN169" i="1"/>
  <c r="X169" i="1"/>
  <c r="Y169" i="1" s="1"/>
  <c r="U169" i="1"/>
  <c r="V169" i="1" s="1"/>
  <c r="BJ168" i="1"/>
  <c r="BH168" i="1"/>
  <c r="BG168" i="1"/>
  <c r="BF168" i="1"/>
  <c r="BE168" i="1"/>
  <c r="BD168" i="1"/>
  <c r="BB168" i="1"/>
  <c r="BA168" i="1"/>
  <c r="AZ168" i="1"/>
  <c r="AY168" i="1"/>
  <c r="AV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F168" i="1"/>
  <c r="AD168" i="1"/>
  <c r="AC168" i="1"/>
  <c r="AB168" i="1"/>
  <c r="AA168" i="1"/>
  <c r="Z168" i="1"/>
  <c r="W168" i="1"/>
  <c r="S168" i="1"/>
  <c r="R168" i="1"/>
  <c r="Q168" i="1"/>
  <c r="BK211" i="1" l="1"/>
  <c r="BM212" i="1"/>
  <c r="N214" i="3" s="1"/>
  <c r="N213" i="3" s="1"/>
  <c r="U168" i="1"/>
  <c r="BI168" i="1"/>
  <c r="T169" i="1"/>
  <c r="T168" i="1" s="1"/>
  <c r="V168" i="1"/>
  <c r="AU169" i="1"/>
  <c r="AE169" i="1"/>
  <c r="L171" i="3" s="1"/>
  <c r="L170" i="3" s="1"/>
  <c r="F170" i="3" s="1"/>
  <c r="Y168" i="1"/>
  <c r="X168" i="1"/>
  <c r="M41" i="3"/>
  <c r="L41" i="3"/>
  <c r="K41" i="3"/>
  <c r="I41" i="3"/>
  <c r="H41" i="3"/>
  <c r="G41" i="3"/>
  <c r="BG39" i="1"/>
  <c r="BL39" i="1" s="1"/>
  <c r="AL39" i="1"/>
  <c r="X39" i="1"/>
  <c r="Y39" i="1" s="1"/>
  <c r="AS39" i="1" s="1"/>
  <c r="AW39" i="1" s="1"/>
  <c r="U39" i="1"/>
  <c r="V39" i="1" s="1"/>
  <c r="T39" i="1" s="1"/>
  <c r="M36" i="3"/>
  <c r="L36" i="3"/>
  <c r="K36" i="3"/>
  <c r="I36" i="3"/>
  <c r="H36" i="3"/>
  <c r="G36" i="3"/>
  <c r="BG34" i="1"/>
  <c r="BL34" i="1" s="1"/>
  <c r="AL34" i="1"/>
  <c r="X34" i="1"/>
  <c r="Y34" i="1" s="1"/>
  <c r="AS34" i="1" s="1"/>
  <c r="AW34" i="1" s="1"/>
  <c r="U34" i="1"/>
  <c r="V34" i="1" s="1"/>
  <c r="T34" i="1" s="1"/>
  <c r="M35" i="3"/>
  <c r="L35" i="3"/>
  <c r="K35" i="3"/>
  <c r="J35" i="3"/>
  <c r="I35" i="3"/>
  <c r="G35" i="3"/>
  <c r="BF33" i="1"/>
  <c r="BL33" i="1" s="1"/>
  <c r="AJ33" i="1"/>
  <c r="X33" i="1"/>
  <c r="AQ33" i="1" s="1"/>
  <c r="AW33" i="1" s="1"/>
  <c r="U33" i="1"/>
  <c r="V33" i="1" s="1"/>
  <c r="T33" i="1" s="1"/>
  <c r="M34" i="3"/>
  <c r="L34" i="3"/>
  <c r="K34" i="3"/>
  <c r="J34" i="3"/>
  <c r="I34" i="3"/>
  <c r="G34" i="3"/>
  <c r="BF32" i="1"/>
  <c r="BL32" i="1" s="1"/>
  <c r="AJ32" i="1"/>
  <c r="X32" i="1"/>
  <c r="U32" i="1"/>
  <c r="V32" i="1" s="1"/>
  <c r="T32" i="1" s="1"/>
  <c r="M33" i="3"/>
  <c r="L33" i="3"/>
  <c r="K33" i="3"/>
  <c r="I33" i="3"/>
  <c r="H33" i="3"/>
  <c r="G33" i="3"/>
  <c r="BG31" i="1"/>
  <c r="BL31" i="1" s="1"/>
  <c r="AL31" i="1"/>
  <c r="X31" i="1"/>
  <c r="Y31" i="1" s="1"/>
  <c r="AS31" i="1" s="1"/>
  <c r="AW31" i="1" s="1"/>
  <c r="U31" i="1"/>
  <c r="V31" i="1" s="1"/>
  <c r="T31" i="1" s="1"/>
  <c r="BG30" i="1"/>
  <c r="BL30" i="1" s="1"/>
  <c r="AL30" i="1"/>
  <c r="X30" i="1"/>
  <c r="Y30" i="1" s="1"/>
  <c r="U30" i="1"/>
  <c r="V30" i="1" s="1"/>
  <c r="T30" i="1" s="1"/>
  <c r="BG26" i="1"/>
  <c r="BL26" i="1" s="1"/>
  <c r="AL26" i="1"/>
  <c r="X26" i="1"/>
  <c r="Y26" i="1" s="1"/>
  <c r="U26" i="1"/>
  <c r="V26" i="1" s="1"/>
  <c r="T26" i="1" s="1"/>
  <c r="BN212" i="1" l="1"/>
  <c r="BM211" i="1"/>
  <c r="F171" i="3"/>
  <c r="BC169" i="1"/>
  <c r="AE168" i="1"/>
  <c r="AW169" i="1"/>
  <c r="AU168" i="1"/>
  <c r="AC39" i="1"/>
  <c r="AC34" i="1"/>
  <c r="AA33" i="1"/>
  <c r="AQ32" i="1"/>
  <c r="AW32" i="1" s="1"/>
  <c r="AA32" i="1"/>
  <c r="AC31" i="1"/>
  <c r="AS30" i="1"/>
  <c r="AW30" i="1" s="1"/>
  <c r="AC30" i="1"/>
  <c r="BA30" i="1" s="1"/>
  <c r="BK30" i="1" s="1"/>
  <c r="AS26" i="1"/>
  <c r="AW26" i="1" s="1"/>
  <c r="AC26" i="1"/>
  <c r="BA26" i="1" s="1"/>
  <c r="BK26" i="1" s="1"/>
  <c r="BG193" i="1"/>
  <c r="BL193" i="1" s="1"/>
  <c r="AL193" i="1"/>
  <c r="X193" i="1"/>
  <c r="AS193" i="1" s="1"/>
  <c r="AW193" i="1" s="1"/>
  <c r="U193" i="1"/>
  <c r="V193" i="1" s="1"/>
  <c r="T193" i="1" s="1"/>
  <c r="BG192" i="1"/>
  <c r="BL192" i="1" s="1"/>
  <c r="AL192" i="1"/>
  <c r="X192" i="1"/>
  <c r="Y192" i="1" s="1"/>
  <c r="AS192" i="1" s="1"/>
  <c r="AW192" i="1" s="1"/>
  <c r="U192" i="1"/>
  <c r="V192" i="1" s="1"/>
  <c r="T192" i="1" s="1"/>
  <c r="BI136" i="1"/>
  <c r="BL136" i="1" s="1"/>
  <c r="AN136" i="1"/>
  <c r="X136" i="1"/>
  <c r="U136" i="1"/>
  <c r="V136" i="1" s="1"/>
  <c r="T136" i="1" s="1"/>
  <c r="BF105" i="1"/>
  <c r="BL105" i="1" s="1"/>
  <c r="AJ105" i="1"/>
  <c r="X105" i="1"/>
  <c r="AQ105" i="1" s="1"/>
  <c r="AW105" i="1" s="1"/>
  <c r="U105" i="1"/>
  <c r="V105" i="1" s="1"/>
  <c r="T105" i="1" s="1"/>
  <c r="BI89" i="1"/>
  <c r="BL89" i="1" s="1"/>
  <c r="AN89" i="1"/>
  <c r="X89" i="1"/>
  <c r="Y89" i="1" s="1"/>
  <c r="U89" i="1"/>
  <c r="V89" i="1" s="1"/>
  <c r="T89" i="1" s="1"/>
  <c r="BF83" i="1"/>
  <c r="BL83" i="1" s="1"/>
  <c r="AJ83" i="1"/>
  <c r="Q83" i="1"/>
  <c r="U83" i="1" s="1"/>
  <c r="V83" i="1" s="1"/>
  <c r="T83" i="1" s="1"/>
  <c r="X83" i="1" s="1"/>
  <c r="Y83" i="1" s="1"/>
  <c r="BN211" i="1" l="1"/>
  <c r="O214" i="3"/>
  <c r="O213" i="3" s="1"/>
  <c r="BA39" i="1"/>
  <c r="BK39" i="1" s="1"/>
  <c r="BM39" i="1" s="1"/>
  <c r="BN39" i="1" s="1"/>
  <c r="O41" i="3" s="1"/>
  <c r="J41" i="3"/>
  <c r="F41" i="3" s="1"/>
  <c r="AW168" i="1"/>
  <c r="BC168" i="1"/>
  <c r="BK169" i="1"/>
  <c r="BK168" i="1" s="1"/>
  <c r="AZ33" i="1"/>
  <c r="BK33" i="1" s="1"/>
  <c r="BM33" i="1" s="1"/>
  <c r="N35" i="3" s="1"/>
  <c r="H35" i="3"/>
  <c r="F35" i="3" s="1"/>
  <c r="BA34" i="1"/>
  <c r="BK34" i="1" s="1"/>
  <c r="BM34" i="1" s="1"/>
  <c r="J36" i="3"/>
  <c r="F36" i="3" s="1"/>
  <c r="BN33" i="1"/>
  <c r="O35" i="3" s="1"/>
  <c r="AZ32" i="1"/>
  <c r="BK32" i="1" s="1"/>
  <c r="H34" i="3"/>
  <c r="F34" i="3" s="1"/>
  <c r="BM32" i="1"/>
  <c r="BM26" i="1"/>
  <c r="BN26" i="1" s="1"/>
  <c r="BA31" i="1"/>
  <c r="BK31" i="1" s="1"/>
  <c r="BM31" i="1" s="1"/>
  <c r="J33" i="3"/>
  <c r="F33" i="3" s="1"/>
  <c r="BM30" i="1"/>
  <c r="BN30" i="1" s="1"/>
  <c r="AC193" i="1"/>
  <c r="BA193" i="1" s="1"/>
  <c r="BK193" i="1" s="1"/>
  <c r="BM193" i="1" s="1"/>
  <c r="BN193" i="1" s="1"/>
  <c r="AC192" i="1"/>
  <c r="BA192" i="1" s="1"/>
  <c r="BK192" i="1" s="1"/>
  <c r="BM192" i="1" s="1"/>
  <c r="BN192" i="1" s="1"/>
  <c r="AU136" i="1"/>
  <c r="AW136" i="1" s="1"/>
  <c r="AE136" i="1"/>
  <c r="BC136" i="1" s="1"/>
  <c r="BK136" i="1" s="1"/>
  <c r="AA105" i="1"/>
  <c r="AZ105" i="1" s="1"/>
  <c r="BK105" i="1" s="1"/>
  <c r="BM105" i="1" s="1"/>
  <c r="BN105" i="1" s="1"/>
  <c r="AU89" i="1"/>
  <c r="AW89" i="1" s="1"/>
  <c r="AE89" i="1"/>
  <c r="BC89" i="1" s="1"/>
  <c r="BK89" i="1" s="1"/>
  <c r="AQ83" i="1"/>
  <c r="AW83" i="1" s="1"/>
  <c r="AA83" i="1"/>
  <c r="AZ83" i="1" s="1"/>
  <c r="BK83" i="1" s="1"/>
  <c r="N41" i="3" l="1"/>
  <c r="BM169" i="1"/>
  <c r="N171" i="3" s="1"/>
  <c r="N170" i="3" s="1"/>
  <c r="BN34" i="1"/>
  <c r="O36" i="3" s="1"/>
  <c r="N36" i="3"/>
  <c r="BN32" i="1"/>
  <c r="O34" i="3" s="1"/>
  <c r="N34" i="3"/>
  <c r="BN31" i="1"/>
  <c r="O33" i="3" s="1"/>
  <c r="N33" i="3"/>
  <c r="BM136" i="1"/>
  <c r="BN136" i="1" s="1"/>
  <c r="BM89" i="1"/>
  <c r="BN89" i="1" s="1"/>
  <c r="BM83" i="1"/>
  <c r="BN83" i="1" s="1"/>
  <c r="BN169" i="1" l="1"/>
  <c r="BM168" i="1"/>
  <c r="AO18" i="1"/>
  <c r="AO17" i="1" s="1"/>
  <c r="BJ18" i="1"/>
  <c r="BL18" i="1" s="1"/>
  <c r="AJ20" i="1"/>
  <c r="AJ17" i="1" s="1"/>
  <c r="AJ28" i="1"/>
  <c r="AJ35" i="1"/>
  <c r="AJ45" i="1"/>
  <c r="AJ52" i="1"/>
  <c r="AJ51" i="1" s="1"/>
  <c r="AJ62" i="1"/>
  <c r="AJ61" i="1" s="1"/>
  <c r="AJ72" i="1"/>
  <c r="AJ71" i="1" s="1"/>
  <c r="AJ78" i="1"/>
  <c r="AJ77" i="1" s="1"/>
  <c r="AJ82" i="1"/>
  <c r="AJ81" i="1" s="1"/>
  <c r="AJ87" i="1"/>
  <c r="AJ86" i="1" s="1"/>
  <c r="AJ99" i="1"/>
  <c r="AJ98" i="1" s="1"/>
  <c r="AJ111" i="1"/>
  <c r="AJ110" i="1" s="1"/>
  <c r="AJ113" i="1"/>
  <c r="AJ112" i="1" s="1"/>
  <c r="AJ115" i="1"/>
  <c r="AJ114" i="1" s="1"/>
  <c r="AJ117" i="1"/>
  <c r="AJ116" i="1" s="1"/>
  <c r="AJ120" i="1"/>
  <c r="AJ118" i="1" s="1"/>
  <c r="AJ122" i="1"/>
  <c r="AJ121" i="1" s="1"/>
  <c r="AJ139" i="1"/>
  <c r="AJ137" i="1" s="1"/>
  <c r="AJ141" i="1"/>
  <c r="AJ140" i="1" s="1"/>
  <c r="AJ143" i="1"/>
  <c r="AJ142" i="1" s="1"/>
  <c r="AJ149" i="1"/>
  <c r="AJ148" i="1" s="1"/>
  <c r="AJ151" i="1"/>
  <c r="AJ150" i="1" s="1"/>
  <c r="AJ153" i="1"/>
  <c r="AJ152" i="1" s="1"/>
  <c r="AJ157" i="1"/>
  <c r="AJ156" i="1" s="1"/>
  <c r="AJ163" i="1"/>
  <c r="AJ162" i="1" s="1"/>
  <c r="AJ167" i="1"/>
  <c r="AJ166" i="1" s="1"/>
  <c r="AJ173" i="1"/>
  <c r="AJ172" i="1" s="1"/>
  <c r="AJ175" i="1"/>
  <c r="AJ174" i="1" s="1"/>
  <c r="AJ179" i="1"/>
  <c r="AJ178" i="1" s="1"/>
  <c r="U196" i="1"/>
  <c r="V196" i="1" s="1"/>
  <c r="T196" i="1" s="1"/>
  <c r="X196" i="1" s="1"/>
  <c r="X18" i="1"/>
  <c r="Y18" i="1" s="1"/>
  <c r="AF18" i="1" s="1"/>
  <c r="U19" i="1"/>
  <c r="V19" i="1" s="1"/>
  <c r="T19" i="1" s="1"/>
  <c r="X19" i="1" s="1"/>
  <c r="Y19" i="1" s="1"/>
  <c r="AD19" i="1" s="1"/>
  <c r="K21" i="3" s="1"/>
  <c r="U20" i="1"/>
  <c r="V20" i="1" s="1"/>
  <c r="T20" i="1" s="1"/>
  <c r="X20" i="1" s="1"/>
  <c r="Y20" i="1" s="1"/>
  <c r="AA20" i="1" s="1"/>
  <c r="V200" i="1"/>
  <c r="T200" i="1" s="1"/>
  <c r="X200" i="1" s="1"/>
  <c r="Y200" i="1" s="1"/>
  <c r="V201" i="1"/>
  <c r="T201" i="1" s="1"/>
  <c r="X201" i="1" s="1"/>
  <c r="Y201" i="1" s="1"/>
  <c r="AC201" i="1" s="1"/>
  <c r="BA201" i="1" s="1"/>
  <c r="BK201" i="1" s="1"/>
  <c r="V202" i="1"/>
  <c r="T202" i="1" s="1"/>
  <c r="X202" i="1" s="1"/>
  <c r="Y202" i="1" s="1"/>
  <c r="AX202" i="1" s="1"/>
  <c r="U204" i="1"/>
  <c r="V204" i="1" s="1"/>
  <c r="T204" i="1" s="1"/>
  <c r="X204" i="1" s="1"/>
  <c r="Y204" i="1" s="1"/>
  <c r="AX204" i="1" s="1"/>
  <c r="V205" i="1"/>
  <c r="T205" i="1" s="1"/>
  <c r="X205" i="1" s="1"/>
  <c r="Y205" i="1" s="1"/>
  <c r="AC205" i="1" s="1"/>
  <c r="U107" i="1"/>
  <c r="V107" i="1" s="1"/>
  <c r="T107" i="1" s="1"/>
  <c r="X107" i="1" s="1"/>
  <c r="Y107" i="1" s="1"/>
  <c r="Y106" i="1" s="1"/>
  <c r="AP6" i="1"/>
  <c r="AP12" i="1"/>
  <c r="AP17" i="1"/>
  <c r="AP21" i="1"/>
  <c r="AP23" i="1"/>
  <c r="U29" i="1"/>
  <c r="V29" i="1" s="1"/>
  <c r="T29" i="1" s="1"/>
  <c r="X29" i="1" s="1"/>
  <c r="Y29" i="1" s="1"/>
  <c r="AP29" i="1" s="1"/>
  <c r="AP36" i="1"/>
  <c r="AP41" i="1"/>
  <c r="AP43" i="1"/>
  <c r="AP45" i="1"/>
  <c r="AP47" i="1"/>
  <c r="AP49" i="1"/>
  <c r="AP51" i="1"/>
  <c r="AP53" i="1"/>
  <c r="AP55" i="1"/>
  <c r="AP57" i="1"/>
  <c r="AP59" i="1"/>
  <c r="AP61" i="1"/>
  <c r="AP63" i="1"/>
  <c r="AP65" i="1"/>
  <c r="AP67" i="1"/>
  <c r="AP69" i="1"/>
  <c r="AP71" i="1"/>
  <c r="AP73" i="1"/>
  <c r="AP75" i="1"/>
  <c r="AP77" i="1"/>
  <c r="AP79" i="1"/>
  <c r="AP84" i="1"/>
  <c r="AP86" i="1"/>
  <c r="AP88" i="1"/>
  <c r="AP90" i="1"/>
  <c r="AP92" i="1"/>
  <c r="AP94" i="1"/>
  <c r="AP96" i="1"/>
  <c r="AP98" i="1"/>
  <c r="AP100" i="1"/>
  <c r="AP102" i="1"/>
  <c r="AP104" i="1"/>
  <c r="AP106" i="1"/>
  <c r="AP108" i="1"/>
  <c r="AP110" i="1"/>
  <c r="AP112" i="1"/>
  <c r="AP114" i="1"/>
  <c r="AP116" i="1"/>
  <c r="AP118" i="1"/>
  <c r="AP121" i="1"/>
  <c r="AP123" i="1"/>
  <c r="AP125" i="1"/>
  <c r="AP127" i="1"/>
  <c r="AP129" i="1"/>
  <c r="AP131" i="1"/>
  <c r="AP133" i="1"/>
  <c r="AP135" i="1"/>
  <c r="AP137" i="1"/>
  <c r="AP140" i="1"/>
  <c r="AP144" i="1"/>
  <c r="AP142" i="1" s="1"/>
  <c r="AP145" i="1"/>
  <c r="AP148" i="1"/>
  <c r="AP150" i="1"/>
  <c r="AP152" i="1"/>
  <c r="AP155" i="1"/>
  <c r="AP154" i="1" s="1"/>
  <c r="AP156" i="1"/>
  <c r="AP158" i="1"/>
  <c r="AP160" i="1"/>
  <c r="AP162" i="1"/>
  <c r="AP164" i="1"/>
  <c r="AP166" i="1"/>
  <c r="AP170" i="1"/>
  <c r="AP172" i="1"/>
  <c r="AP174" i="1"/>
  <c r="AP176" i="1"/>
  <c r="AP178" i="1"/>
  <c r="AP181" i="1"/>
  <c r="AP183" i="1"/>
  <c r="AP185" i="1"/>
  <c r="AP187" i="1"/>
  <c r="U190" i="1"/>
  <c r="V190" i="1" s="1"/>
  <c r="T190" i="1" s="1"/>
  <c r="X190" i="1" s="1"/>
  <c r="Y190" i="1" s="1"/>
  <c r="AP191" i="1"/>
  <c r="AP195" i="1"/>
  <c r="AP197" i="1"/>
  <c r="AP199" i="1"/>
  <c r="AP206" i="1"/>
  <c r="AP213" i="1"/>
  <c r="AQ6" i="1"/>
  <c r="AQ12" i="1"/>
  <c r="AQ21" i="1"/>
  <c r="AQ23" i="1"/>
  <c r="U28" i="1"/>
  <c r="V28" i="1" s="1"/>
  <c r="T28" i="1" s="1"/>
  <c r="X28" i="1" s="1"/>
  <c r="AQ28" i="1" s="1"/>
  <c r="AW28" i="1" s="1"/>
  <c r="X35" i="1"/>
  <c r="AQ36" i="1"/>
  <c r="AQ41" i="1"/>
  <c r="AQ43" i="1"/>
  <c r="AQ47" i="1"/>
  <c r="AQ49" i="1"/>
  <c r="U52" i="1"/>
  <c r="AQ53" i="1"/>
  <c r="AQ55" i="1"/>
  <c r="AQ57" i="1"/>
  <c r="AQ59" i="1"/>
  <c r="U62" i="1"/>
  <c r="V62" i="1" s="1"/>
  <c r="T62" i="1" s="1"/>
  <c r="X62" i="1" s="1"/>
  <c r="Y62" i="1" s="1"/>
  <c r="AQ62" i="1" s="1"/>
  <c r="AQ61" i="1" s="1"/>
  <c r="AQ63" i="1"/>
  <c r="AQ65" i="1"/>
  <c r="AQ67" i="1"/>
  <c r="AQ69" i="1"/>
  <c r="U72" i="1"/>
  <c r="AQ73" i="1"/>
  <c r="AQ75" i="1"/>
  <c r="U78" i="1"/>
  <c r="V78" i="1" s="1"/>
  <c r="T78" i="1" s="1"/>
  <c r="X78" i="1" s="1"/>
  <c r="AQ79" i="1"/>
  <c r="AQ84" i="1"/>
  <c r="U87" i="1"/>
  <c r="AQ88" i="1"/>
  <c r="AQ90" i="1"/>
  <c r="AQ92" i="1"/>
  <c r="AQ94" i="1"/>
  <c r="AQ96" i="1"/>
  <c r="U99" i="1"/>
  <c r="AQ100" i="1"/>
  <c r="AQ102" i="1"/>
  <c r="AQ104" i="1"/>
  <c r="AQ106" i="1"/>
  <c r="AQ108" i="1"/>
  <c r="U111" i="1"/>
  <c r="V111" i="1" s="1"/>
  <c r="T111" i="1" s="1"/>
  <c r="X111" i="1" s="1"/>
  <c r="Y111" i="1" s="1"/>
  <c r="AQ111" i="1" s="1"/>
  <c r="AQ110" i="1" s="1"/>
  <c r="V113" i="1"/>
  <c r="T113" i="1" s="1"/>
  <c r="X113" i="1" s="1"/>
  <c r="Y113" i="1" s="1"/>
  <c r="AA113" i="1" s="1"/>
  <c r="AA112" i="1" s="1"/>
  <c r="U115" i="1"/>
  <c r="V115" i="1" s="1"/>
  <c r="T115" i="1" s="1"/>
  <c r="X115" i="1" s="1"/>
  <c r="Y115" i="1" s="1"/>
  <c r="AQ115" i="1" s="1"/>
  <c r="AQ114" i="1" s="1"/>
  <c r="U117" i="1"/>
  <c r="V120" i="1"/>
  <c r="T120" i="1" s="1"/>
  <c r="X120" i="1" s="1"/>
  <c r="U122" i="1"/>
  <c r="AQ123" i="1"/>
  <c r="AQ125" i="1"/>
  <c r="AQ127" i="1"/>
  <c r="AQ129" i="1"/>
  <c r="AQ131" i="1"/>
  <c r="AQ133" i="1"/>
  <c r="AQ135" i="1"/>
  <c r="U139" i="1"/>
  <c r="V139" i="1" s="1"/>
  <c r="T139" i="1" s="1"/>
  <c r="X139" i="1" s="1"/>
  <c r="Y139" i="1" s="1"/>
  <c r="AA139" i="1" s="1"/>
  <c r="U141" i="1"/>
  <c r="V141" i="1" s="1"/>
  <c r="T141" i="1" s="1"/>
  <c r="X141" i="1" s="1"/>
  <c r="AQ141" i="1" s="1"/>
  <c r="AQ140" i="1" s="1"/>
  <c r="U143" i="1"/>
  <c r="V143" i="1" s="1"/>
  <c r="T143" i="1" s="1"/>
  <c r="X143" i="1" s="1"/>
  <c r="Y143" i="1" s="1"/>
  <c r="Y142" i="1" s="1"/>
  <c r="AQ145" i="1"/>
  <c r="U149" i="1"/>
  <c r="V149" i="1" s="1"/>
  <c r="T149" i="1" s="1"/>
  <c r="X149" i="1" s="1"/>
  <c r="V151" i="1"/>
  <c r="T151" i="1" s="1"/>
  <c r="X151" i="1" s="1"/>
  <c r="Y151" i="1" s="1"/>
  <c r="U153" i="1"/>
  <c r="V153" i="1" s="1"/>
  <c r="T153" i="1" s="1"/>
  <c r="X153" i="1" s="1"/>
  <c r="Y153" i="1" s="1"/>
  <c r="Y152" i="1" s="1"/>
  <c r="AQ154" i="1"/>
  <c r="U157" i="1"/>
  <c r="V157" i="1" s="1"/>
  <c r="T157" i="1" s="1"/>
  <c r="X157" i="1" s="1"/>
  <c r="Y156" i="1" s="1"/>
  <c r="AQ158" i="1"/>
  <c r="AQ160" i="1"/>
  <c r="V163" i="1"/>
  <c r="AQ164" i="1"/>
  <c r="U167" i="1"/>
  <c r="V167" i="1" s="1"/>
  <c r="T167" i="1" s="1"/>
  <c r="X167" i="1" s="1"/>
  <c r="Y167" i="1" s="1"/>
  <c r="AQ167" i="1" s="1"/>
  <c r="AQ166" i="1" s="1"/>
  <c r="AQ170" i="1"/>
  <c r="U173" i="1"/>
  <c r="V173" i="1" s="1"/>
  <c r="T173" i="1" s="1"/>
  <c r="X173" i="1" s="1"/>
  <c r="Y173" i="1" s="1"/>
  <c r="Y172" i="1" s="1"/>
  <c r="U175" i="1"/>
  <c r="AQ176" i="1"/>
  <c r="AQ181" i="1"/>
  <c r="AQ183" i="1"/>
  <c r="AQ185" i="1"/>
  <c r="AQ187" i="1"/>
  <c r="AQ189" i="1"/>
  <c r="AQ191" i="1"/>
  <c r="AQ195" i="1"/>
  <c r="AQ197" i="1"/>
  <c r="AQ199" i="1"/>
  <c r="AQ206" i="1"/>
  <c r="AQ213" i="1"/>
  <c r="AR6" i="1"/>
  <c r="AR12" i="1"/>
  <c r="AR17" i="1"/>
  <c r="AR21" i="1"/>
  <c r="AR23" i="1"/>
  <c r="AR36" i="1"/>
  <c r="U42" i="1"/>
  <c r="U44" i="1"/>
  <c r="V44" i="1" s="1"/>
  <c r="T44" i="1" s="1"/>
  <c r="X44" i="1" s="1"/>
  <c r="Y44" i="1" s="1"/>
  <c r="AR44" i="1" s="1"/>
  <c r="AR43" i="1" s="1"/>
  <c r="AR45" i="1"/>
  <c r="AR47" i="1"/>
  <c r="U50" i="1"/>
  <c r="V50" i="1" s="1"/>
  <c r="T50" i="1" s="1"/>
  <c r="X50" i="1" s="1"/>
  <c r="AR51" i="1"/>
  <c r="U54" i="1"/>
  <c r="V54" i="1" s="1"/>
  <c r="AR55" i="1"/>
  <c r="AR57" i="1"/>
  <c r="AR59" i="1"/>
  <c r="AR61" i="1"/>
  <c r="AR63" i="1"/>
  <c r="AR65" i="1"/>
  <c r="AR67" i="1"/>
  <c r="AR69" i="1"/>
  <c r="AR71" i="1"/>
  <c r="AR73" i="1"/>
  <c r="AR75" i="1"/>
  <c r="AR77" i="1"/>
  <c r="AR79" i="1"/>
  <c r="AR81" i="1"/>
  <c r="AR84" i="1"/>
  <c r="AR86" i="1"/>
  <c r="AR88" i="1"/>
  <c r="AR90" i="1"/>
  <c r="AR92" i="1"/>
  <c r="U95" i="1"/>
  <c r="AR96" i="1"/>
  <c r="AR98" i="1"/>
  <c r="U101" i="1"/>
  <c r="V101" i="1" s="1"/>
  <c r="T101" i="1" s="1"/>
  <c r="X101" i="1" s="1"/>
  <c r="AR101" i="1" s="1"/>
  <c r="AR100" i="1" s="1"/>
  <c r="AR102" i="1"/>
  <c r="AR104" i="1"/>
  <c r="AR106" i="1"/>
  <c r="AR108" i="1"/>
  <c r="AR110" i="1"/>
  <c r="AR112" i="1"/>
  <c r="AR114" i="1"/>
  <c r="AR116" i="1"/>
  <c r="AR118" i="1"/>
  <c r="AR121" i="1"/>
  <c r="AR123" i="1"/>
  <c r="AR125" i="1"/>
  <c r="AR127" i="1"/>
  <c r="AR129" i="1"/>
  <c r="AR131" i="1"/>
  <c r="AR133" i="1"/>
  <c r="AR135" i="1"/>
  <c r="U138" i="1"/>
  <c r="AR140" i="1"/>
  <c r="AR142" i="1"/>
  <c r="AR145" i="1"/>
  <c r="AR148" i="1"/>
  <c r="AR150" i="1"/>
  <c r="AR152" i="1"/>
  <c r="AR154" i="1"/>
  <c r="AR156" i="1"/>
  <c r="AR158" i="1"/>
  <c r="AR160" i="1"/>
  <c r="AR162" i="1"/>
  <c r="AR164" i="1"/>
  <c r="AR166" i="1"/>
  <c r="AR170" i="1"/>
  <c r="AR172" i="1"/>
  <c r="AR174" i="1"/>
  <c r="AR176" i="1"/>
  <c r="AR181" i="1"/>
  <c r="AR183" i="1"/>
  <c r="AR185" i="1"/>
  <c r="AR187" i="1"/>
  <c r="AR189" i="1"/>
  <c r="AR191" i="1"/>
  <c r="AR195" i="1"/>
  <c r="AR197" i="1"/>
  <c r="AR206" i="1"/>
  <c r="AR213" i="1"/>
  <c r="U7" i="1"/>
  <c r="V7" i="1" s="1"/>
  <c r="T7" i="1" s="1"/>
  <c r="X7" i="1" s="1"/>
  <c r="Y7" i="1" s="1"/>
  <c r="X9" i="1"/>
  <c r="Y9" i="1" s="1"/>
  <c r="AS9" i="1" s="1"/>
  <c r="AW9" i="1" s="1"/>
  <c r="U10" i="1"/>
  <c r="V10" i="1" s="1"/>
  <c r="T10" i="1" s="1"/>
  <c r="X10" i="1" s="1"/>
  <c r="Y10" i="1" s="1"/>
  <c r="AS10" i="1" s="1"/>
  <c r="U13" i="1"/>
  <c r="U14" i="1"/>
  <c r="V14" i="1" s="1"/>
  <c r="T14" i="1" s="1"/>
  <c r="X14" i="1" s="1"/>
  <c r="AS14" i="1" s="1"/>
  <c r="AW14" i="1" s="1"/>
  <c r="AS17" i="1"/>
  <c r="AS21" i="1"/>
  <c r="AS23" i="1"/>
  <c r="U27" i="1"/>
  <c r="V27" i="1" s="1"/>
  <c r="T27" i="1" s="1"/>
  <c r="X27" i="1" s="1"/>
  <c r="Y27" i="1" s="1"/>
  <c r="AS27" i="1" s="1"/>
  <c r="AS25" i="1" s="1"/>
  <c r="AS36" i="1"/>
  <c r="AS41" i="1"/>
  <c r="AS43" i="1"/>
  <c r="AS45" i="1"/>
  <c r="U48" i="1"/>
  <c r="AS49" i="1"/>
  <c r="AS51" i="1"/>
  <c r="AS53" i="1"/>
  <c r="U56" i="1"/>
  <c r="U58" i="1"/>
  <c r="V58" i="1" s="1"/>
  <c r="T58" i="1" s="1"/>
  <c r="X58" i="1" s="1"/>
  <c r="Y58" i="1" s="1"/>
  <c r="U60" i="1"/>
  <c r="AS61" i="1"/>
  <c r="U64" i="1"/>
  <c r="V64" i="1" s="1"/>
  <c r="T64" i="1" s="1"/>
  <c r="X64" i="1" s="1"/>
  <c r="Y63" i="1" s="1"/>
  <c r="U66" i="1"/>
  <c r="V66" i="1" s="1"/>
  <c r="T66" i="1" s="1"/>
  <c r="U68" i="1"/>
  <c r="V68" i="1" s="1"/>
  <c r="T68" i="1" s="1"/>
  <c r="X68" i="1" s="1"/>
  <c r="Y68" i="1" s="1"/>
  <c r="AS69" i="1"/>
  <c r="AS71" i="1"/>
  <c r="U74" i="1"/>
  <c r="V74" i="1" s="1"/>
  <c r="T74" i="1" s="1"/>
  <c r="U76" i="1"/>
  <c r="V76" i="1" s="1"/>
  <c r="T76" i="1" s="1"/>
  <c r="X76" i="1" s="1"/>
  <c r="Y76" i="1" s="1"/>
  <c r="Y75" i="1" s="1"/>
  <c r="AS77" i="1"/>
  <c r="AS79" i="1"/>
  <c r="AS81" i="1"/>
  <c r="AS86" i="1"/>
  <c r="AS88" i="1"/>
  <c r="U91" i="1"/>
  <c r="U93" i="1"/>
  <c r="V93" i="1" s="1"/>
  <c r="T93" i="1" s="1"/>
  <c r="AS94" i="1"/>
  <c r="U97" i="1"/>
  <c r="V97" i="1" s="1"/>
  <c r="T97" i="1" s="1"/>
  <c r="X97" i="1" s="1"/>
  <c r="Y97" i="1" s="1"/>
  <c r="AS98" i="1"/>
  <c r="AS100" i="1"/>
  <c r="AS102" i="1"/>
  <c r="U109" i="1"/>
  <c r="AS110" i="1"/>
  <c r="AS112" i="1"/>
  <c r="AS114" i="1"/>
  <c r="AS116" i="1"/>
  <c r="AS118" i="1"/>
  <c r="AS121" i="1"/>
  <c r="AS123" i="1"/>
  <c r="AS125" i="1"/>
  <c r="AS127" i="1"/>
  <c r="U130" i="1"/>
  <c r="AS131" i="1"/>
  <c r="AS133" i="1"/>
  <c r="AS135" i="1"/>
  <c r="AS137" i="1"/>
  <c r="AS140" i="1"/>
  <c r="AS142" i="1"/>
  <c r="U147" i="1"/>
  <c r="V147" i="1" s="1"/>
  <c r="T147" i="1" s="1"/>
  <c r="AS148" i="1"/>
  <c r="AS150" i="1"/>
  <c r="AS152" i="1"/>
  <c r="AS154" i="1"/>
  <c r="AS156" i="1"/>
  <c r="AS158" i="1"/>
  <c r="AS160" i="1"/>
  <c r="AS162" i="1"/>
  <c r="AS164" i="1"/>
  <c r="AS166" i="1"/>
  <c r="AS170" i="1"/>
  <c r="AS172" i="1"/>
  <c r="AS174" i="1"/>
  <c r="U177" i="1"/>
  <c r="V177" i="1" s="1"/>
  <c r="T177" i="1" s="1"/>
  <c r="X177" i="1" s="1"/>
  <c r="Y177" i="1" s="1"/>
  <c r="Y176" i="1" s="1"/>
  <c r="AS178" i="1"/>
  <c r="AS181" i="1"/>
  <c r="AS185" i="1"/>
  <c r="AS187" i="1"/>
  <c r="AS189" i="1"/>
  <c r="AS191" i="1"/>
  <c r="AS197" i="1"/>
  <c r="AS202" i="1"/>
  <c r="AW202" i="1" s="1"/>
  <c r="AS206" i="1"/>
  <c r="AS216" i="1"/>
  <c r="AW216" i="1" s="1"/>
  <c r="AS218" i="1"/>
  <c r="AW218" i="1" s="1"/>
  <c r="AT6" i="1"/>
  <c r="AT21" i="1"/>
  <c r="Y23" i="1"/>
  <c r="AT25" i="1"/>
  <c r="U38" i="1"/>
  <c r="V38" i="1" s="1"/>
  <c r="T38" i="1" s="1"/>
  <c r="X38" i="1" s="1"/>
  <c r="Y38" i="1" s="1"/>
  <c r="U40" i="1"/>
  <c r="V40" i="1" s="1"/>
  <c r="T40" i="1" s="1"/>
  <c r="X40" i="1" s="1"/>
  <c r="Y40" i="1" s="1"/>
  <c r="AT41" i="1"/>
  <c r="AT43" i="1"/>
  <c r="AT45" i="1"/>
  <c r="AT47" i="1"/>
  <c r="AT49" i="1"/>
  <c r="AT51" i="1"/>
  <c r="AT53" i="1"/>
  <c r="AT55" i="1"/>
  <c r="AT57" i="1"/>
  <c r="AT59" i="1"/>
  <c r="AT61" i="1"/>
  <c r="AT63" i="1"/>
  <c r="AT65" i="1"/>
  <c r="AT67" i="1"/>
  <c r="U70" i="1"/>
  <c r="V70" i="1" s="1"/>
  <c r="T70" i="1" s="1"/>
  <c r="AT71" i="1"/>
  <c r="AT73" i="1"/>
  <c r="AT75" i="1"/>
  <c r="AT77" i="1"/>
  <c r="U80" i="1"/>
  <c r="V80" i="1" s="1"/>
  <c r="T80" i="1" s="1"/>
  <c r="X80" i="1" s="1"/>
  <c r="Y80" i="1" s="1"/>
  <c r="Y79" i="1" s="1"/>
  <c r="AT81" i="1"/>
  <c r="AT84" i="1"/>
  <c r="AT86" i="1"/>
  <c r="AT90" i="1"/>
  <c r="AT92" i="1"/>
  <c r="AT94" i="1"/>
  <c r="AT96" i="1"/>
  <c r="AT98" i="1"/>
  <c r="AT100" i="1"/>
  <c r="AT104" i="1"/>
  <c r="AT106" i="1"/>
  <c r="AT108" i="1"/>
  <c r="AT110" i="1"/>
  <c r="AT112" i="1"/>
  <c r="AT114" i="1"/>
  <c r="AT116" i="1"/>
  <c r="AT118" i="1"/>
  <c r="AT121" i="1"/>
  <c r="AT123" i="1"/>
  <c r="AT125" i="1"/>
  <c r="AT127" i="1"/>
  <c r="AT129" i="1"/>
  <c r="AT131" i="1"/>
  <c r="AT133" i="1"/>
  <c r="AT137" i="1"/>
  <c r="AT140" i="1"/>
  <c r="AT142" i="1"/>
  <c r="AT145" i="1"/>
  <c r="AT148" i="1"/>
  <c r="AT150" i="1"/>
  <c r="AT152" i="1"/>
  <c r="AT154" i="1"/>
  <c r="AT156" i="1"/>
  <c r="U159" i="1"/>
  <c r="V159" i="1" s="1"/>
  <c r="T159" i="1" s="1"/>
  <c r="X159" i="1" s="1"/>
  <c r="Y159" i="1" s="1"/>
  <c r="Y158" i="1" s="1"/>
  <c r="AT160" i="1"/>
  <c r="AT162" i="1"/>
  <c r="U165" i="1"/>
  <c r="AT166" i="1"/>
  <c r="U171" i="1"/>
  <c r="AT172" i="1"/>
  <c r="AT174" i="1"/>
  <c r="AT176" i="1"/>
  <c r="AT178" i="1"/>
  <c r="AT181" i="1"/>
  <c r="AT183" i="1"/>
  <c r="AT185" i="1"/>
  <c r="AT187" i="1"/>
  <c r="AT189" i="1"/>
  <c r="AT195" i="1"/>
  <c r="AT197" i="1"/>
  <c r="AT199" i="1"/>
  <c r="AT206" i="1"/>
  <c r="AT215" i="1"/>
  <c r="AW215" i="1" s="1"/>
  <c r="AT217" i="1"/>
  <c r="AW217" i="1" s="1"/>
  <c r="AT219" i="1"/>
  <c r="AW219" i="1" s="1"/>
  <c r="AU6" i="1"/>
  <c r="AU12" i="1"/>
  <c r="U16" i="1"/>
  <c r="AU17" i="1"/>
  <c r="U22" i="1"/>
  <c r="V22" i="1" s="1"/>
  <c r="T22" i="1" s="1"/>
  <c r="X22" i="1" s="1"/>
  <c r="Y22" i="1" s="1"/>
  <c r="AU23" i="1"/>
  <c r="AU25" i="1"/>
  <c r="U37" i="1"/>
  <c r="V37" i="1" s="1"/>
  <c r="T37" i="1" s="1"/>
  <c r="AU41" i="1"/>
  <c r="AU43" i="1"/>
  <c r="AU45" i="1"/>
  <c r="AU47" i="1"/>
  <c r="AU49" i="1"/>
  <c r="AU51" i="1"/>
  <c r="AU53" i="1"/>
  <c r="AU55" i="1"/>
  <c r="AU57" i="1"/>
  <c r="AU59" i="1"/>
  <c r="AU61" i="1"/>
  <c r="AU63" i="1"/>
  <c r="AU65" i="1"/>
  <c r="AU67" i="1"/>
  <c r="AU69" i="1"/>
  <c r="AU71" i="1"/>
  <c r="AU73" i="1"/>
  <c r="AU75" i="1"/>
  <c r="AU77" i="1"/>
  <c r="AU79" i="1"/>
  <c r="AU81" i="1"/>
  <c r="AU84" i="1"/>
  <c r="AU86" i="1"/>
  <c r="AU88" i="1"/>
  <c r="AU90" i="1"/>
  <c r="AU92" i="1"/>
  <c r="AU94" i="1"/>
  <c r="AU96" i="1"/>
  <c r="AU98" i="1"/>
  <c r="AU100" i="1"/>
  <c r="AU102" i="1"/>
  <c r="AU104" i="1"/>
  <c r="AU106" i="1"/>
  <c r="AU108" i="1"/>
  <c r="AU110" i="1"/>
  <c r="AU112" i="1"/>
  <c r="AU114" i="1"/>
  <c r="AU116" i="1"/>
  <c r="U119" i="1"/>
  <c r="V119" i="1" s="1"/>
  <c r="T119" i="1" s="1"/>
  <c r="AU121" i="1"/>
  <c r="U124" i="1"/>
  <c r="V124" i="1" s="1"/>
  <c r="U126" i="1"/>
  <c r="V126" i="1" s="1"/>
  <c r="U128" i="1"/>
  <c r="V128" i="1" s="1"/>
  <c r="AU129" i="1"/>
  <c r="U132" i="1"/>
  <c r="V132" i="1" s="1"/>
  <c r="T132" i="1" s="1"/>
  <c r="X132" i="1" s="1"/>
  <c r="Y132" i="1" s="1"/>
  <c r="U134" i="1"/>
  <c r="V134" i="1" s="1"/>
  <c r="T134" i="1" s="1"/>
  <c r="X134" i="1" s="1"/>
  <c r="Y134" i="1" s="1"/>
  <c r="Y133" i="1" s="1"/>
  <c r="AU135" i="1"/>
  <c r="AU137" i="1"/>
  <c r="AU140" i="1"/>
  <c r="AU142" i="1"/>
  <c r="U146" i="1"/>
  <c r="AU148" i="1"/>
  <c r="AU150" i="1"/>
  <c r="AU152" i="1"/>
  <c r="AU154" i="1"/>
  <c r="AU156" i="1"/>
  <c r="AU158" i="1"/>
  <c r="U161" i="1"/>
  <c r="V161" i="1" s="1"/>
  <c r="AU162" i="1"/>
  <c r="AU164" i="1"/>
  <c r="AU166" i="1"/>
  <c r="AU170" i="1"/>
  <c r="AU172" i="1"/>
  <c r="AU174" i="1"/>
  <c r="AU176" i="1"/>
  <c r="AU178" i="1"/>
  <c r="U182" i="1"/>
  <c r="AU183" i="1"/>
  <c r="U186" i="1"/>
  <c r="U188" i="1"/>
  <c r="V188" i="1" s="1"/>
  <c r="T188" i="1" s="1"/>
  <c r="X188" i="1" s="1"/>
  <c r="Y188" i="1" s="1"/>
  <c r="Y187" i="1" s="1"/>
  <c r="AU189" i="1"/>
  <c r="AU191" i="1"/>
  <c r="AU195" i="1"/>
  <c r="U198" i="1"/>
  <c r="V198" i="1" s="1"/>
  <c r="T198" i="1" s="1"/>
  <c r="X198" i="1" s="1"/>
  <c r="Y198" i="1" s="1"/>
  <c r="Y197" i="1" s="1"/>
  <c r="AU199" i="1"/>
  <c r="U207" i="1"/>
  <c r="V207" i="1" s="1"/>
  <c r="T207" i="1" s="1"/>
  <c r="X207" i="1" s="1"/>
  <c r="Y207" i="1" s="1"/>
  <c r="U208" i="1"/>
  <c r="U209" i="1"/>
  <c r="V209" i="1" s="1"/>
  <c r="T209" i="1" s="1"/>
  <c r="X209" i="1" s="1"/>
  <c r="Y209" i="1" s="1"/>
  <c r="U210" i="1"/>
  <c r="V210" i="1" s="1"/>
  <c r="T210" i="1" s="1"/>
  <c r="X210" i="1" s="1"/>
  <c r="Y210" i="1" s="1"/>
  <c r="AU214" i="1"/>
  <c r="AU213" i="1" s="1"/>
  <c r="AV6" i="1"/>
  <c r="AV12" i="1"/>
  <c r="AV21" i="1"/>
  <c r="AV23" i="1"/>
  <c r="AV25" i="1"/>
  <c r="AV36" i="1"/>
  <c r="AV41" i="1"/>
  <c r="AV43" i="1"/>
  <c r="AV45" i="1"/>
  <c r="AV47" i="1"/>
  <c r="AV49" i="1"/>
  <c r="AV51" i="1"/>
  <c r="AV53" i="1"/>
  <c r="AV55" i="1"/>
  <c r="AV57" i="1"/>
  <c r="AV59" i="1"/>
  <c r="AV61" i="1"/>
  <c r="AV63" i="1"/>
  <c r="AV65" i="1"/>
  <c r="AV67" i="1"/>
  <c r="AV69" i="1"/>
  <c r="AV71" i="1"/>
  <c r="AV73" i="1"/>
  <c r="AV75" i="1"/>
  <c r="AV77" i="1"/>
  <c r="AV79" i="1"/>
  <c r="AV81" i="1"/>
  <c r="AV84" i="1"/>
  <c r="AV86" i="1"/>
  <c r="AV88" i="1"/>
  <c r="AV90" i="1"/>
  <c r="AV92" i="1"/>
  <c r="AV94" i="1"/>
  <c r="AV96" i="1"/>
  <c r="AV98" i="1"/>
  <c r="AV100" i="1"/>
  <c r="AV102" i="1"/>
  <c r="AV104" i="1"/>
  <c r="AV106" i="1"/>
  <c r="AV108" i="1"/>
  <c r="AV110" i="1"/>
  <c r="AV112" i="1"/>
  <c r="AV114" i="1"/>
  <c r="AV116" i="1"/>
  <c r="AV118" i="1"/>
  <c r="AV121" i="1"/>
  <c r="AV123" i="1"/>
  <c r="AV125" i="1"/>
  <c r="AV127" i="1"/>
  <c r="AV129" i="1"/>
  <c r="AV131" i="1"/>
  <c r="AV133" i="1"/>
  <c r="AV135" i="1"/>
  <c r="AV137" i="1"/>
  <c r="AV140" i="1"/>
  <c r="AV142" i="1"/>
  <c r="AV145" i="1"/>
  <c r="AV148" i="1"/>
  <c r="AV150" i="1"/>
  <c r="AV152" i="1"/>
  <c r="AV154" i="1"/>
  <c r="AV156" i="1"/>
  <c r="AV158" i="1"/>
  <c r="AV160" i="1"/>
  <c r="AV162" i="1"/>
  <c r="AV164" i="1"/>
  <c r="AV166" i="1"/>
  <c r="AV170" i="1"/>
  <c r="AV172" i="1"/>
  <c r="AV174" i="1"/>
  <c r="AV176" i="1"/>
  <c r="AV178" i="1"/>
  <c r="AV181" i="1"/>
  <c r="AV183" i="1"/>
  <c r="AV185" i="1"/>
  <c r="AV187" i="1"/>
  <c r="AV189" i="1"/>
  <c r="AV191" i="1"/>
  <c r="AV195" i="1"/>
  <c r="AV197" i="1"/>
  <c r="AV199" i="1"/>
  <c r="AV206" i="1"/>
  <c r="AV213" i="1"/>
  <c r="AI6" i="1"/>
  <c r="AI12" i="1"/>
  <c r="AI17" i="1"/>
  <c r="AI21" i="1"/>
  <c r="AI23" i="1"/>
  <c r="AI29" i="1"/>
  <c r="AI25" i="1" s="1"/>
  <c r="AI36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67" i="1"/>
  <c r="AI69" i="1"/>
  <c r="AI71" i="1"/>
  <c r="AI73" i="1"/>
  <c r="AI75" i="1"/>
  <c r="AI77" i="1"/>
  <c r="AI79" i="1"/>
  <c r="AI81" i="1"/>
  <c r="AI84" i="1"/>
  <c r="AI86" i="1"/>
  <c r="AI88" i="1"/>
  <c r="AI90" i="1"/>
  <c r="AI92" i="1"/>
  <c r="AI94" i="1"/>
  <c r="AI96" i="1"/>
  <c r="AI98" i="1"/>
  <c r="AI100" i="1"/>
  <c r="AI102" i="1"/>
  <c r="AI104" i="1"/>
  <c r="AI106" i="1"/>
  <c r="AI108" i="1"/>
  <c r="AI110" i="1"/>
  <c r="AI112" i="1"/>
  <c r="AI114" i="1"/>
  <c r="AI116" i="1"/>
  <c r="AI118" i="1"/>
  <c r="AI121" i="1"/>
  <c r="AI123" i="1"/>
  <c r="AI125" i="1"/>
  <c r="AI127" i="1"/>
  <c r="AI129" i="1"/>
  <c r="AI131" i="1"/>
  <c r="AI133" i="1"/>
  <c r="AI135" i="1"/>
  <c r="AI137" i="1"/>
  <c r="AI140" i="1"/>
  <c r="AI144" i="1"/>
  <c r="AI142" i="1" s="1"/>
  <c r="AI145" i="1"/>
  <c r="AI148" i="1"/>
  <c r="AI150" i="1"/>
  <c r="AI152" i="1"/>
  <c r="AI155" i="1"/>
  <c r="AI154" i="1" s="1"/>
  <c r="AI156" i="1"/>
  <c r="AI158" i="1"/>
  <c r="AI160" i="1"/>
  <c r="AI162" i="1"/>
  <c r="AI164" i="1"/>
  <c r="AI166" i="1"/>
  <c r="AI170" i="1"/>
  <c r="AI172" i="1"/>
  <c r="AI174" i="1"/>
  <c r="AI176" i="1"/>
  <c r="AI178" i="1"/>
  <c r="AI181" i="1"/>
  <c r="AI183" i="1"/>
  <c r="AI185" i="1"/>
  <c r="AI187" i="1"/>
  <c r="AI190" i="1"/>
  <c r="AI189" i="1" s="1"/>
  <c r="AI191" i="1"/>
  <c r="AI195" i="1"/>
  <c r="AI197" i="1"/>
  <c r="AI199" i="1"/>
  <c r="AI206" i="1"/>
  <c r="AI213" i="1"/>
  <c r="AJ6" i="1"/>
  <c r="AJ12" i="1"/>
  <c r="AJ21" i="1"/>
  <c r="AJ23" i="1"/>
  <c r="AJ36" i="1"/>
  <c r="AJ41" i="1"/>
  <c r="AJ43" i="1"/>
  <c r="AJ47" i="1"/>
  <c r="AJ49" i="1"/>
  <c r="AJ53" i="1"/>
  <c r="AJ55" i="1"/>
  <c r="AJ57" i="1"/>
  <c r="AJ59" i="1"/>
  <c r="AJ63" i="1"/>
  <c r="AJ65" i="1"/>
  <c r="AJ67" i="1"/>
  <c r="AJ69" i="1"/>
  <c r="AJ73" i="1"/>
  <c r="AJ75" i="1"/>
  <c r="AJ79" i="1"/>
  <c r="AJ84" i="1"/>
  <c r="AJ88" i="1"/>
  <c r="AJ90" i="1"/>
  <c r="AJ92" i="1"/>
  <c r="AJ94" i="1"/>
  <c r="AJ96" i="1"/>
  <c r="AJ100" i="1"/>
  <c r="AJ102" i="1"/>
  <c r="AJ104" i="1"/>
  <c r="AJ106" i="1"/>
  <c r="AJ108" i="1"/>
  <c r="AJ123" i="1"/>
  <c r="AJ125" i="1"/>
  <c r="AJ127" i="1"/>
  <c r="AJ129" i="1"/>
  <c r="AJ131" i="1"/>
  <c r="AJ133" i="1"/>
  <c r="AJ135" i="1"/>
  <c r="AJ145" i="1"/>
  <c r="AJ154" i="1"/>
  <c r="AJ158" i="1"/>
  <c r="AJ160" i="1"/>
  <c r="AJ164" i="1"/>
  <c r="AJ170" i="1"/>
  <c r="AJ176" i="1"/>
  <c r="AJ181" i="1"/>
  <c r="AJ183" i="1"/>
  <c r="AJ185" i="1"/>
  <c r="AJ187" i="1"/>
  <c r="AJ189" i="1"/>
  <c r="AJ191" i="1"/>
  <c r="AJ195" i="1"/>
  <c r="AJ197" i="1"/>
  <c r="AJ199" i="1"/>
  <c r="AJ206" i="1"/>
  <c r="AJ213" i="1"/>
  <c r="AK6" i="1"/>
  <c r="AK12" i="1"/>
  <c r="AK17" i="1"/>
  <c r="AK21" i="1"/>
  <c r="AK23" i="1"/>
  <c r="AK36" i="1"/>
  <c r="AK42" i="1"/>
  <c r="AK41" i="1" s="1"/>
  <c r="AK44" i="1"/>
  <c r="AK43" i="1" s="1"/>
  <c r="AK45" i="1"/>
  <c r="AK47" i="1"/>
  <c r="AK50" i="1"/>
  <c r="AK49" i="1" s="1"/>
  <c r="AK51" i="1"/>
  <c r="AK54" i="1"/>
  <c r="AK53" i="1" s="1"/>
  <c r="AK55" i="1"/>
  <c r="AK57" i="1"/>
  <c r="AK59" i="1"/>
  <c r="AK61" i="1"/>
  <c r="AK63" i="1"/>
  <c r="AK65" i="1"/>
  <c r="AK67" i="1"/>
  <c r="AK69" i="1"/>
  <c r="AK71" i="1"/>
  <c r="AK73" i="1"/>
  <c r="AK75" i="1"/>
  <c r="AK77" i="1"/>
  <c r="AK79" i="1"/>
  <c r="AK81" i="1"/>
  <c r="AK84" i="1"/>
  <c r="AK86" i="1"/>
  <c r="AK88" i="1"/>
  <c r="AK90" i="1"/>
  <c r="AK92" i="1"/>
  <c r="AK95" i="1"/>
  <c r="AK94" i="1" s="1"/>
  <c r="AK96" i="1"/>
  <c r="AK98" i="1"/>
  <c r="AK101" i="1"/>
  <c r="AK100" i="1" s="1"/>
  <c r="AK102" i="1"/>
  <c r="AK104" i="1"/>
  <c r="AK106" i="1"/>
  <c r="AK108" i="1"/>
  <c r="AK110" i="1"/>
  <c r="AK112" i="1"/>
  <c r="AK114" i="1"/>
  <c r="AK116" i="1"/>
  <c r="AK118" i="1"/>
  <c r="AK121" i="1"/>
  <c r="AK123" i="1"/>
  <c r="AK125" i="1"/>
  <c r="AK127" i="1"/>
  <c r="AK129" i="1"/>
  <c r="AK131" i="1"/>
  <c r="AK133" i="1"/>
  <c r="AK135" i="1"/>
  <c r="AK138" i="1"/>
  <c r="AK137" i="1" s="1"/>
  <c r="AK140" i="1"/>
  <c r="AK142" i="1"/>
  <c r="AK145" i="1"/>
  <c r="AK148" i="1"/>
  <c r="AK150" i="1"/>
  <c r="AK152" i="1"/>
  <c r="AK154" i="1"/>
  <c r="AK156" i="1"/>
  <c r="AK158" i="1"/>
  <c r="AK160" i="1"/>
  <c r="AK162" i="1"/>
  <c r="AK164" i="1"/>
  <c r="AK166" i="1"/>
  <c r="AK170" i="1"/>
  <c r="AK172" i="1"/>
  <c r="AK174" i="1"/>
  <c r="AK176" i="1"/>
  <c r="AK180" i="1"/>
  <c r="AK178" i="1" s="1"/>
  <c r="AK181" i="1"/>
  <c r="AK183" i="1"/>
  <c r="AK185" i="1"/>
  <c r="AK187" i="1"/>
  <c r="AK189" i="1"/>
  <c r="AK191" i="1"/>
  <c r="AK195" i="1"/>
  <c r="AK197" i="1"/>
  <c r="AK199" i="1"/>
  <c r="AK206" i="1"/>
  <c r="AK213" i="1"/>
  <c r="AL7" i="1"/>
  <c r="AL9" i="1"/>
  <c r="AL10" i="1"/>
  <c r="AL13" i="1"/>
  <c r="AL14" i="1"/>
  <c r="AL17" i="1"/>
  <c r="AL21" i="1"/>
  <c r="AL23" i="1"/>
  <c r="AL27" i="1"/>
  <c r="AL25" i="1" s="1"/>
  <c r="AL36" i="1"/>
  <c r="AL41" i="1"/>
  <c r="AL43" i="1"/>
  <c r="AL45" i="1"/>
  <c r="AL48" i="1"/>
  <c r="AL47" i="1" s="1"/>
  <c r="AL49" i="1"/>
  <c r="AL51" i="1"/>
  <c r="AL53" i="1"/>
  <c r="AL56" i="1"/>
  <c r="AL55" i="1" s="1"/>
  <c r="AL58" i="1"/>
  <c r="AL57" i="1" s="1"/>
  <c r="AL60" i="1"/>
  <c r="AL59" i="1" s="1"/>
  <c r="AL61" i="1"/>
  <c r="AL64" i="1"/>
  <c r="AL63" i="1" s="1"/>
  <c r="AL66" i="1"/>
  <c r="AL65" i="1" s="1"/>
  <c r="AL68" i="1"/>
  <c r="AL67" i="1" s="1"/>
  <c r="AL69" i="1"/>
  <c r="AL71" i="1"/>
  <c r="AL74" i="1"/>
  <c r="AL73" i="1" s="1"/>
  <c r="AL76" i="1"/>
  <c r="AL75" i="1" s="1"/>
  <c r="AL77" i="1"/>
  <c r="AL79" i="1"/>
  <c r="AL81" i="1"/>
  <c r="AL84" i="1"/>
  <c r="AL86" i="1"/>
  <c r="AL88" i="1"/>
  <c r="AL91" i="1"/>
  <c r="AL90" i="1" s="1"/>
  <c r="AL93" i="1"/>
  <c r="AL92" i="1" s="1"/>
  <c r="AL94" i="1"/>
  <c r="AL97" i="1"/>
  <c r="AL96" i="1" s="1"/>
  <c r="AL98" i="1"/>
  <c r="AL100" i="1"/>
  <c r="AL102" i="1"/>
  <c r="AL104" i="1"/>
  <c r="AL107" i="1"/>
  <c r="AL106" i="1" s="1"/>
  <c r="AL109" i="1"/>
  <c r="AL108" i="1" s="1"/>
  <c r="AL110" i="1"/>
  <c r="AL112" i="1"/>
  <c r="AL114" i="1"/>
  <c r="AL116" i="1"/>
  <c r="AL118" i="1"/>
  <c r="AL121" i="1"/>
  <c r="AL123" i="1"/>
  <c r="AL125" i="1"/>
  <c r="AL127" i="1"/>
  <c r="AL130" i="1"/>
  <c r="AL129" i="1" s="1"/>
  <c r="AL131" i="1"/>
  <c r="AL133" i="1"/>
  <c r="AL135" i="1"/>
  <c r="AL137" i="1"/>
  <c r="AL140" i="1"/>
  <c r="AL142" i="1"/>
  <c r="AL147" i="1"/>
  <c r="AL145" i="1" s="1"/>
  <c r="AL148" i="1"/>
  <c r="AL150" i="1"/>
  <c r="AL152" i="1"/>
  <c r="AL154" i="1"/>
  <c r="AL156" i="1"/>
  <c r="AL158" i="1"/>
  <c r="AL160" i="1"/>
  <c r="AL162" i="1"/>
  <c r="AL164" i="1"/>
  <c r="AL166" i="1"/>
  <c r="AL170" i="1"/>
  <c r="AL172" i="1"/>
  <c r="AL174" i="1"/>
  <c r="AL177" i="1"/>
  <c r="AL176" i="1" s="1"/>
  <c r="AL178" i="1"/>
  <c r="AL181" i="1"/>
  <c r="AL183" i="1"/>
  <c r="AL185" i="1"/>
  <c r="AL187" i="1"/>
  <c r="AL189" i="1"/>
  <c r="AL191" i="1"/>
  <c r="AL196" i="1"/>
  <c r="AL195" i="1" s="1"/>
  <c r="AL197" i="1"/>
  <c r="AL200" i="1"/>
  <c r="AL201" i="1"/>
  <c r="AL202" i="1"/>
  <c r="AL204" i="1"/>
  <c r="AL205" i="1"/>
  <c r="AL206" i="1"/>
  <c r="AL216" i="1"/>
  <c r="AL218" i="1"/>
  <c r="AM6" i="1"/>
  <c r="AM12" i="1"/>
  <c r="AM19" i="1"/>
  <c r="AM17" i="1" s="1"/>
  <c r="AM21" i="1"/>
  <c r="AM23" i="1"/>
  <c r="AM25" i="1"/>
  <c r="AM38" i="1"/>
  <c r="AM40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70" i="1"/>
  <c r="AM69" i="1" s="1"/>
  <c r="AM71" i="1"/>
  <c r="AM73" i="1"/>
  <c r="AM75" i="1"/>
  <c r="AM77" i="1"/>
  <c r="AM80" i="1"/>
  <c r="AM79" i="1" s="1"/>
  <c r="AM81" i="1"/>
  <c r="AM84" i="1"/>
  <c r="AM86" i="1"/>
  <c r="AM88" i="1"/>
  <c r="AM90" i="1"/>
  <c r="AM92" i="1"/>
  <c r="AM94" i="1"/>
  <c r="AM96" i="1"/>
  <c r="AM98" i="1"/>
  <c r="AM100" i="1"/>
  <c r="AM102" i="1"/>
  <c r="AM104" i="1"/>
  <c r="AM106" i="1"/>
  <c r="AM108" i="1"/>
  <c r="AM110" i="1"/>
  <c r="AM112" i="1"/>
  <c r="AM114" i="1"/>
  <c r="AM116" i="1"/>
  <c r="AM118" i="1"/>
  <c r="AM121" i="1"/>
  <c r="AM123" i="1"/>
  <c r="AM125" i="1"/>
  <c r="AM127" i="1"/>
  <c r="AM129" i="1"/>
  <c r="AM131" i="1"/>
  <c r="AM133" i="1"/>
  <c r="AM135" i="1"/>
  <c r="AM137" i="1"/>
  <c r="AM140" i="1"/>
  <c r="AM142" i="1"/>
  <c r="AM145" i="1"/>
  <c r="AM148" i="1"/>
  <c r="AM150" i="1"/>
  <c r="AM152" i="1"/>
  <c r="AM154" i="1"/>
  <c r="AM156" i="1"/>
  <c r="AM159" i="1"/>
  <c r="AM158" i="1" s="1"/>
  <c r="AM160" i="1"/>
  <c r="AM162" i="1"/>
  <c r="AM165" i="1"/>
  <c r="AM164" i="1" s="1"/>
  <c r="AM166" i="1"/>
  <c r="AM171" i="1"/>
  <c r="AM170" i="1" s="1"/>
  <c r="AM172" i="1"/>
  <c r="AM174" i="1"/>
  <c r="AM176" i="1"/>
  <c r="AM178" i="1"/>
  <c r="AM181" i="1"/>
  <c r="AM183" i="1"/>
  <c r="AM185" i="1"/>
  <c r="AM187" i="1"/>
  <c r="AM189" i="1"/>
  <c r="AM195" i="1"/>
  <c r="AM197" i="1"/>
  <c r="AM199" i="1"/>
  <c r="AM206" i="1"/>
  <c r="AM215" i="1"/>
  <c r="AM217" i="1"/>
  <c r="AM219" i="1"/>
  <c r="AN6" i="1"/>
  <c r="AN12" i="1"/>
  <c r="AN16" i="1"/>
  <c r="AN15" i="1" s="1"/>
  <c r="AN17" i="1"/>
  <c r="AN22" i="1"/>
  <c r="AN21" i="1" s="1"/>
  <c r="AN23" i="1"/>
  <c r="AN25" i="1"/>
  <c r="AN37" i="1"/>
  <c r="AN36" i="1" s="1"/>
  <c r="AN41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67" i="1"/>
  <c r="AN69" i="1"/>
  <c r="AN71" i="1"/>
  <c r="AN73" i="1"/>
  <c r="AN75" i="1"/>
  <c r="AN77" i="1"/>
  <c r="AN79" i="1"/>
  <c r="AN81" i="1"/>
  <c r="AN84" i="1"/>
  <c r="AN86" i="1"/>
  <c r="AN88" i="1"/>
  <c r="AN90" i="1"/>
  <c r="AN92" i="1"/>
  <c r="AN94" i="1"/>
  <c r="AN96" i="1"/>
  <c r="AN98" i="1"/>
  <c r="AN100" i="1"/>
  <c r="AN102" i="1"/>
  <c r="AN104" i="1"/>
  <c r="AN106" i="1"/>
  <c r="AN108" i="1"/>
  <c r="AN110" i="1"/>
  <c r="AN112" i="1"/>
  <c r="AN114" i="1"/>
  <c r="AN116" i="1"/>
  <c r="AN119" i="1"/>
  <c r="AN118" i="1" s="1"/>
  <c r="AN121" i="1"/>
  <c r="AN124" i="1"/>
  <c r="AN123" i="1" s="1"/>
  <c r="AN126" i="1"/>
  <c r="AN125" i="1" s="1"/>
  <c r="AN128" i="1"/>
  <c r="AN127" i="1" s="1"/>
  <c r="AN129" i="1"/>
  <c r="AN132" i="1"/>
  <c r="AN131" i="1" s="1"/>
  <c r="AN134" i="1"/>
  <c r="AN133" i="1" s="1"/>
  <c r="AN135" i="1"/>
  <c r="AN137" i="1"/>
  <c r="AN140" i="1"/>
  <c r="AN142" i="1"/>
  <c r="AN146" i="1"/>
  <c r="AN145" i="1" s="1"/>
  <c r="AN148" i="1"/>
  <c r="AN150" i="1"/>
  <c r="AN152" i="1"/>
  <c r="AN154" i="1"/>
  <c r="AN156" i="1"/>
  <c r="AN158" i="1"/>
  <c r="AN161" i="1"/>
  <c r="AN160" i="1" s="1"/>
  <c r="AN162" i="1"/>
  <c r="AN164" i="1"/>
  <c r="AN166" i="1"/>
  <c r="AN170" i="1"/>
  <c r="AN172" i="1"/>
  <c r="AN174" i="1"/>
  <c r="AN176" i="1"/>
  <c r="AN178" i="1"/>
  <c r="AN182" i="1"/>
  <c r="AN181" i="1" s="1"/>
  <c r="AN183" i="1"/>
  <c r="AN186" i="1"/>
  <c r="AN185" i="1" s="1"/>
  <c r="AN188" i="1"/>
  <c r="AN187" i="1" s="1"/>
  <c r="AN189" i="1"/>
  <c r="AN191" i="1"/>
  <c r="AN195" i="1"/>
  <c r="AN198" i="1"/>
  <c r="AN197" i="1" s="1"/>
  <c r="AN199" i="1"/>
  <c r="AN207" i="1"/>
  <c r="AN208" i="1"/>
  <c r="AN209" i="1"/>
  <c r="AN210" i="1"/>
  <c r="AN214" i="1"/>
  <c r="AN213" i="1" s="1"/>
  <c r="AO6" i="1"/>
  <c r="AO12" i="1"/>
  <c r="AO21" i="1"/>
  <c r="AO23" i="1"/>
  <c r="AO25" i="1"/>
  <c r="AO36" i="1"/>
  <c r="AO41" i="1"/>
  <c r="AO43" i="1"/>
  <c r="AO45" i="1"/>
  <c r="AO47" i="1"/>
  <c r="AO49" i="1"/>
  <c r="AO51" i="1"/>
  <c r="AO53" i="1"/>
  <c r="AO55" i="1"/>
  <c r="AO57" i="1"/>
  <c r="AO59" i="1"/>
  <c r="AO61" i="1"/>
  <c r="AO63" i="1"/>
  <c r="AO65" i="1"/>
  <c r="AO67" i="1"/>
  <c r="AO69" i="1"/>
  <c r="AO71" i="1"/>
  <c r="AO73" i="1"/>
  <c r="AO75" i="1"/>
  <c r="AO77" i="1"/>
  <c r="AO79" i="1"/>
  <c r="AO81" i="1"/>
  <c r="AO84" i="1"/>
  <c r="AO86" i="1"/>
  <c r="AO88" i="1"/>
  <c r="AO90" i="1"/>
  <c r="AO92" i="1"/>
  <c r="AO94" i="1"/>
  <c r="AO96" i="1"/>
  <c r="AO98" i="1"/>
  <c r="AO100" i="1"/>
  <c r="AO102" i="1"/>
  <c r="AO104" i="1"/>
  <c r="AO106" i="1"/>
  <c r="AO108" i="1"/>
  <c r="AO110" i="1"/>
  <c r="AO112" i="1"/>
  <c r="AO114" i="1"/>
  <c r="AO116" i="1"/>
  <c r="AO118" i="1"/>
  <c r="AO121" i="1"/>
  <c r="AO123" i="1"/>
  <c r="AO125" i="1"/>
  <c r="AO127" i="1"/>
  <c r="AO129" i="1"/>
  <c r="AO131" i="1"/>
  <c r="AO133" i="1"/>
  <c r="AO135" i="1"/>
  <c r="AO137" i="1"/>
  <c r="AO140" i="1"/>
  <c r="AO142" i="1"/>
  <c r="AO145" i="1"/>
  <c r="AO148" i="1"/>
  <c r="AO150" i="1"/>
  <c r="AO152" i="1"/>
  <c r="AO154" i="1"/>
  <c r="AO156" i="1"/>
  <c r="AO158" i="1"/>
  <c r="AO160" i="1"/>
  <c r="AO162" i="1"/>
  <c r="AO164" i="1"/>
  <c r="AO166" i="1"/>
  <c r="AO170" i="1"/>
  <c r="AO172" i="1"/>
  <c r="AO174" i="1"/>
  <c r="AO176" i="1"/>
  <c r="AO178" i="1"/>
  <c r="AO181" i="1"/>
  <c r="AO183" i="1"/>
  <c r="AO185" i="1"/>
  <c r="AO187" i="1"/>
  <c r="AO189" i="1"/>
  <c r="AO191" i="1"/>
  <c r="AO195" i="1"/>
  <c r="AO197" i="1"/>
  <c r="AO199" i="1"/>
  <c r="AO206" i="1"/>
  <c r="AO213" i="1"/>
  <c r="AY6" i="1"/>
  <c r="AY12" i="1"/>
  <c r="AY17" i="1"/>
  <c r="AY21" i="1"/>
  <c r="AY23" i="1"/>
  <c r="AY36" i="1"/>
  <c r="AY41" i="1"/>
  <c r="AY43" i="1"/>
  <c r="AY45" i="1"/>
  <c r="AY47" i="1"/>
  <c r="AY49" i="1"/>
  <c r="AY51" i="1"/>
  <c r="AY53" i="1"/>
  <c r="AY55" i="1"/>
  <c r="AY57" i="1"/>
  <c r="AY59" i="1"/>
  <c r="AY61" i="1"/>
  <c r="AY63" i="1"/>
  <c r="AY65" i="1"/>
  <c r="AY67" i="1"/>
  <c r="AY69" i="1"/>
  <c r="AY71" i="1"/>
  <c r="AY73" i="1"/>
  <c r="AY75" i="1"/>
  <c r="AY77" i="1"/>
  <c r="AY79" i="1"/>
  <c r="AY84" i="1"/>
  <c r="AY86" i="1"/>
  <c r="AY88" i="1"/>
  <c r="AY90" i="1"/>
  <c r="AY92" i="1"/>
  <c r="AY94" i="1"/>
  <c r="AY96" i="1"/>
  <c r="AY98" i="1"/>
  <c r="AY100" i="1"/>
  <c r="AY102" i="1"/>
  <c r="AY104" i="1"/>
  <c r="AY106" i="1"/>
  <c r="AY108" i="1"/>
  <c r="AY110" i="1"/>
  <c r="AY112" i="1"/>
  <c r="AY114" i="1"/>
  <c r="AY116" i="1"/>
  <c r="AY118" i="1"/>
  <c r="AY121" i="1"/>
  <c r="AY123" i="1"/>
  <c r="AY125" i="1"/>
  <c r="AY127" i="1"/>
  <c r="AY129" i="1"/>
  <c r="AY131" i="1"/>
  <c r="AY133" i="1"/>
  <c r="AY135" i="1"/>
  <c r="AY137" i="1"/>
  <c r="AY140" i="1"/>
  <c r="Z144" i="1"/>
  <c r="AY144" i="1" s="1"/>
  <c r="AY142" i="1" s="1"/>
  <c r="AY145" i="1"/>
  <c r="AY148" i="1"/>
  <c r="AY150" i="1"/>
  <c r="AY152" i="1"/>
  <c r="Z155" i="1"/>
  <c r="AY155" i="1" s="1"/>
  <c r="AY154" i="1" s="1"/>
  <c r="AY156" i="1"/>
  <c r="AY158" i="1"/>
  <c r="AY160" i="1"/>
  <c r="AY162" i="1"/>
  <c r="AY164" i="1"/>
  <c r="AY166" i="1"/>
  <c r="AY170" i="1"/>
  <c r="AY172" i="1"/>
  <c r="AY174" i="1"/>
  <c r="AY176" i="1"/>
  <c r="AY178" i="1"/>
  <c r="AY181" i="1"/>
  <c r="AY183" i="1"/>
  <c r="AY185" i="1"/>
  <c r="AY187" i="1"/>
  <c r="AY191" i="1"/>
  <c r="AY195" i="1"/>
  <c r="AY197" i="1"/>
  <c r="AY199" i="1"/>
  <c r="AY206" i="1"/>
  <c r="AY213" i="1"/>
  <c r="AZ6" i="1"/>
  <c r="AZ12" i="1"/>
  <c r="AZ21" i="1"/>
  <c r="AZ23" i="1"/>
  <c r="AZ36" i="1"/>
  <c r="AZ41" i="1"/>
  <c r="AZ43" i="1"/>
  <c r="AZ47" i="1"/>
  <c r="AZ49" i="1"/>
  <c r="AZ53" i="1"/>
  <c r="AZ55" i="1"/>
  <c r="AZ57" i="1"/>
  <c r="AZ59" i="1"/>
  <c r="AZ63" i="1"/>
  <c r="AZ65" i="1"/>
  <c r="AZ67" i="1"/>
  <c r="AZ69" i="1"/>
  <c r="AZ73" i="1"/>
  <c r="AZ75" i="1"/>
  <c r="AZ79" i="1"/>
  <c r="AZ84" i="1"/>
  <c r="AZ88" i="1"/>
  <c r="AZ90" i="1"/>
  <c r="AZ92" i="1"/>
  <c r="AZ94" i="1"/>
  <c r="AZ96" i="1"/>
  <c r="AZ100" i="1"/>
  <c r="AZ102" i="1"/>
  <c r="AZ104" i="1"/>
  <c r="AZ106" i="1"/>
  <c r="AZ108" i="1"/>
  <c r="AZ123" i="1"/>
  <c r="AZ125" i="1"/>
  <c r="AZ127" i="1"/>
  <c r="AZ129" i="1"/>
  <c r="AZ131" i="1"/>
  <c r="AZ133" i="1"/>
  <c r="AZ135" i="1"/>
  <c r="AZ145" i="1"/>
  <c r="AZ154" i="1"/>
  <c r="AZ158" i="1"/>
  <c r="AZ160" i="1"/>
  <c r="AZ164" i="1"/>
  <c r="AA167" i="1"/>
  <c r="AZ167" i="1" s="1"/>
  <c r="AZ170" i="1"/>
  <c r="AZ176" i="1"/>
  <c r="AZ181" i="1"/>
  <c r="AZ183" i="1"/>
  <c r="AZ185" i="1"/>
  <c r="AZ187" i="1"/>
  <c r="AZ189" i="1"/>
  <c r="AZ191" i="1"/>
  <c r="AZ195" i="1"/>
  <c r="AZ197" i="1"/>
  <c r="AZ199" i="1"/>
  <c r="AZ206" i="1"/>
  <c r="AZ213" i="1"/>
  <c r="BA17" i="1"/>
  <c r="BA21" i="1"/>
  <c r="BA23" i="1"/>
  <c r="BA36" i="1"/>
  <c r="AB44" i="1"/>
  <c r="BA44" i="1" s="1"/>
  <c r="BA43" i="1" s="1"/>
  <c r="BA45" i="1"/>
  <c r="BA51" i="1"/>
  <c r="BA61" i="1"/>
  <c r="BA69" i="1"/>
  <c r="BA71" i="1"/>
  <c r="BA77" i="1"/>
  <c r="BA79" i="1"/>
  <c r="BA81" i="1"/>
  <c r="BA86" i="1"/>
  <c r="BA88" i="1"/>
  <c r="BA98" i="1"/>
  <c r="BA102" i="1"/>
  <c r="AC107" i="1"/>
  <c r="BA107" i="1" s="1"/>
  <c r="BA110" i="1"/>
  <c r="BA112" i="1"/>
  <c r="BA114" i="1"/>
  <c r="BA116" i="1"/>
  <c r="BA118" i="1"/>
  <c r="BA121" i="1"/>
  <c r="BA123" i="1"/>
  <c r="BA125" i="1"/>
  <c r="BA127" i="1"/>
  <c r="BA131" i="1"/>
  <c r="BA133" i="1"/>
  <c r="BA135" i="1"/>
  <c r="BA140" i="1"/>
  <c r="BA142" i="1"/>
  <c r="BA148" i="1"/>
  <c r="BA150" i="1"/>
  <c r="BA152" i="1"/>
  <c r="BA154" i="1"/>
  <c r="BA156" i="1"/>
  <c r="BA158" i="1"/>
  <c r="BA160" i="1"/>
  <c r="BA162" i="1"/>
  <c r="BA164" i="1"/>
  <c r="BA166" i="1"/>
  <c r="BA170" i="1"/>
  <c r="BA172" i="1"/>
  <c r="BA174" i="1"/>
  <c r="BA181" i="1"/>
  <c r="BA185" i="1"/>
  <c r="BA187" i="1"/>
  <c r="BA189" i="1"/>
  <c r="BA191" i="1"/>
  <c r="BA197" i="1"/>
  <c r="AC200" i="1"/>
  <c r="BA200" i="1" s="1"/>
  <c r="BK200" i="1" s="1"/>
  <c r="AC204" i="1"/>
  <c r="BA204" i="1" s="1"/>
  <c r="BK204" i="1" s="1"/>
  <c r="BA206" i="1"/>
  <c r="AC216" i="1"/>
  <c r="BA216" i="1" s="1"/>
  <c r="BK216" i="1" s="1"/>
  <c r="AC218" i="1"/>
  <c r="BB6" i="1"/>
  <c r="BB21" i="1"/>
  <c r="BB25" i="1"/>
  <c r="BB41" i="1"/>
  <c r="BB43" i="1"/>
  <c r="BB45" i="1"/>
  <c r="BB47" i="1"/>
  <c r="BB49" i="1"/>
  <c r="BB51" i="1"/>
  <c r="BB53" i="1"/>
  <c r="BB55" i="1"/>
  <c r="BB57" i="1"/>
  <c r="BB59" i="1"/>
  <c r="BB61" i="1"/>
  <c r="BB63" i="1"/>
  <c r="BB65" i="1"/>
  <c r="BB67" i="1"/>
  <c r="BB71" i="1"/>
  <c r="BB73" i="1"/>
  <c r="BB75" i="1"/>
  <c r="BB77" i="1"/>
  <c r="BB81" i="1"/>
  <c r="BB84" i="1"/>
  <c r="BB86" i="1"/>
  <c r="BB90" i="1"/>
  <c r="BB92" i="1"/>
  <c r="BB94" i="1"/>
  <c r="BB96" i="1"/>
  <c r="BB98" i="1"/>
  <c r="BB100" i="1"/>
  <c r="BB104" i="1"/>
  <c r="BB106" i="1"/>
  <c r="BB108" i="1"/>
  <c r="BB110" i="1"/>
  <c r="BB112" i="1"/>
  <c r="BB114" i="1"/>
  <c r="BB116" i="1"/>
  <c r="BB118" i="1"/>
  <c r="BB121" i="1"/>
  <c r="BB123" i="1"/>
  <c r="BB125" i="1"/>
  <c r="BB127" i="1"/>
  <c r="BB129" i="1"/>
  <c r="BB131" i="1"/>
  <c r="BB133" i="1"/>
  <c r="BB137" i="1"/>
  <c r="BB140" i="1"/>
  <c r="BB142" i="1"/>
  <c r="BB145" i="1"/>
  <c r="BB148" i="1"/>
  <c r="BB150" i="1"/>
  <c r="BB152" i="1"/>
  <c r="BB154" i="1"/>
  <c r="BB156" i="1"/>
  <c r="BB160" i="1"/>
  <c r="BB162" i="1"/>
  <c r="BB166" i="1"/>
  <c r="BB172" i="1"/>
  <c r="BB174" i="1"/>
  <c r="BB176" i="1"/>
  <c r="BB178" i="1"/>
  <c r="BB181" i="1"/>
  <c r="BB183" i="1"/>
  <c r="BB185" i="1"/>
  <c r="BB187" i="1"/>
  <c r="BB189" i="1"/>
  <c r="BB195" i="1"/>
  <c r="BB197" i="1"/>
  <c r="BB199" i="1"/>
  <c r="BB206" i="1"/>
  <c r="AD215" i="1"/>
  <c r="BB215" i="1" s="1"/>
  <c r="BK215" i="1" s="1"/>
  <c r="AD217" i="1"/>
  <c r="AD213" i="1" s="1"/>
  <c r="AD219" i="1"/>
  <c r="BB219" i="1" s="1"/>
  <c r="BK219" i="1" s="1"/>
  <c r="BC6" i="1"/>
  <c r="BC12" i="1"/>
  <c r="BC17" i="1"/>
  <c r="BC23" i="1"/>
  <c r="BC25" i="1"/>
  <c r="BC41" i="1"/>
  <c r="BC43" i="1"/>
  <c r="BC45" i="1"/>
  <c r="BC47" i="1"/>
  <c r="BC49" i="1"/>
  <c r="BC51" i="1"/>
  <c r="BC53" i="1"/>
  <c r="BC55" i="1"/>
  <c r="BC57" i="1"/>
  <c r="BC59" i="1"/>
  <c r="BC61" i="1"/>
  <c r="BC63" i="1"/>
  <c r="BC65" i="1"/>
  <c r="BC67" i="1"/>
  <c r="BC69" i="1"/>
  <c r="BC71" i="1"/>
  <c r="BC73" i="1"/>
  <c r="BC75" i="1"/>
  <c r="BC77" i="1"/>
  <c r="BC79" i="1"/>
  <c r="BC81" i="1"/>
  <c r="BC84" i="1"/>
  <c r="BC86" i="1"/>
  <c r="BC88" i="1"/>
  <c r="BC90" i="1"/>
  <c r="BC92" i="1"/>
  <c r="BC94" i="1"/>
  <c r="BC96" i="1"/>
  <c r="BC98" i="1"/>
  <c r="BC100" i="1"/>
  <c r="BC102" i="1"/>
  <c r="BC104" i="1"/>
  <c r="BC106" i="1"/>
  <c r="BC108" i="1"/>
  <c r="BC110" i="1"/>
  <c r="BC112" i="1"/>
  <c r="BC114" i="1"/>
  <c r="BC116" i="1"/>
  <c r="BC121" i="1"/>
  <c r="BC129" i="1"/>
  <c r="BC135" i="1"/>
  <c r="BC137" i="1"/>
  <c r="BC140" i="1"/>
  <c r="BC142" i="1"/>
  <c r="BC148" i="1"/>
  <c r="BC150" i="1"/>
  <c r="BC152" i="1"/>
  <c r="BC154" i="1"/>
  <c r="BC156" i="1"/>
  <c r="BC158" i="1"/>
  <c r="BC162" i="1"/>
  <c r="BC164" i="1"/>
  <c r="BC166" i="1"/>
  <c r="BC170" i="1"/>
  <c r="BC172" i="1"/>
  <c r="BC174" i="1"/>
  <c r="BC176" i="1"/>
  <c r="BC178" i="1"/>
  <c r="BC183" i="1"/>
  <c r="BC189" i="1"/>
  <c r="BC191" i="1"/>
  <c r="BC195" i="1"/>
  <c r="BC199" i="1"/>
  <c r="AE214" i="1"/>
  <c r="AE213" i="1" s="1"/>
  <c r="BD6" i="1"/>
  <c r="BD12" i="1"/>
  <c r="BD21" i="1"/>
  <c r="BD23" i="1"/>
  <c r="BD25" i="1"/>
  <c r="BD36" i="1"/>
  <c r="BD41" i="1"/>
  <c r="BD43" i="1"/>
  <c r="BD45" i="1"/>
  <c r="BD47" i="1"/>
  <c r="BD49" i="1"/>
  <c r="BD51" i="1"/>
  <c r="BD53" i="1"/>
  <c r="BD55" i="1"/>
  <c r="BD57" i="1"/>
  <c r="BD59" i="1"/>
  <c r="BD61" i="1"/>
  <c r="BD63" i="1"/>
  <c r="BD65" i="1"/>
  <c r="BD67" i="1"/>
  <c r="BD69" i="1"/>
  <c r="BD71" i="1"/>
  <c r="BD73" i="1"/>
  <c r="BD75" i="1"/>
  <c r="BD77" i="1"/>
  <c r="BD79" i="1"/>
  <c r="BD81" i="1"/>
  <c r="BD84" i="1"/>
  <c r="BD86" i="1"/>
  <c r="BD88" i="1"/>
  <c r="BD90" i="1"/>
  <c r="BD92" i="1"/>
  <c r="BD94" i="1"/>
  <c r="BD96" i="1"/>
  <c r="BD98" i="1"/>
  <c r="BD100" i="1"/>
  <c r="BD102" i="1"/>
  <c r="BD104" i="1"/>
  <c r="BD106" i="1"/>
  <c r="BD108" i="1"/>
  <c r="BD110" i="1"/>
  <c r="BD112" i="1"/>
  <c r="BD114" i="1"/>
  <c r="BD116" i="1"/>
  <c r="BD118" i="1"/>
  <c r="BD121" i="1"/>
  <c r="BD123" i="1"/>
  <c r="BD125" i="1"/>
  <c r="BD127" i="1"/>
  <c r="BD129" i="1"/>
  <c r="BD131" i="1"/>
  <c r="BD133" i="1"/>
  <c r="BD135" i="1"/>
  <c r="BD137" i="1"/>
  <c r="BD140" i="1"/>
  <c r="BD142" i="1"/>
  <c r="BD145" i="1"/>
  <c r="BD148" i="1"/>
  <c r="BD150" i="1"/>
  <c r="BD152" i="1"/>
  <c r="BD154" i="1"/>
  <c r="BD156" i="1"/>
  <c r="BD158" i="1"/>
  <c r="BD160" i="1"/>
  <c r="BD162" i="1"/>
  <c r="BD164" i="1"/>
  <c r="BD166" i="1"/>
  <c r="BD170" i="1"/>
  <c r="BD172" i="1"/>
  <c r="BD174" i="1"/>
  <c r="BD176" i="1"/>
  <c r="BD178" i="1"/>
  <c r="BD181" i="1"/>
  <c r="BD183" i="1"/>
  <c r="BD185" i="1"/>
  <c r="BD187" i="1"/>
  <c r="BD189" i="1"/>
  <c r="BD191" i="1"/>
  <c r="BD195" i="1"/>
  <c r="BD197" i="1"/>
  <c r="BD199" i="1"/>
  <c r="BD206" i="1"/>
  <c r="BD213" i="1"/>
  <c r="BE6" i="1"/>
  <c r="BE12" i="1"/>
  <c r="BE17" i="1"/>
  <c r="BE21" i="1"/>
  <c r="BE23" i="1"/>
  <c r="BE29" i="1"/>
  <c r="BE25" i="1" s="1"/>
  <c r="BE36" i="1"/>
  <c r="BE41" i="1"/>
  <c r="BE43" i="1"/>
  <c r="BE45" i="1"/>
  <c r="BE47" i="1"/>
  <c r="BE49" i="1"/>
  <c r="BE51" i="1"/>
  <c r="BE53" i="1"/>
  <c r="BE55" i="1"/>
  <c r="BE57" i="1"/>
  <c r="BE59" i="1"/>
  <c r="BE61" i="1"/>
  <c r="BE63" i="1"/>
  <c r="BE65" i="1"/>
  <c r="BE67" i="1"/>
  <c r="BE69" i="1"/>
  <c r="BE71" i="1"/>
  <c r="BE73" i="1"/>
  <c r="BE75" i="1"/>
  <c r="BE77" i="1"/>
  <c r="BE79" i="1"/>
  <c r="BE81" i="1"/>
  <c r="BE84" i="1"/>
  <c r="BE86" i="1"/>
  <c r="BE88" i="1"/>
  <c r="BE90" i="1"/>
  <c r="BE92" i="1"/>
  <c r="BE94" i="1"/>
  <c r="BE96" i="1"/>
  <c r="BE98" i="1"/>
  <c r="BE100" i="1"/>
  <c r="BE102" i="1"/>
  <c r="BE104" i="1"/>
  <c r="BE106" i="1"/>
  <c r="BE108" i="1"/>
  <c r="BE110" i="1"/>
  <c r="BE112" i="1"/>
  <c r="BE114" i="1"/>
  <c r="BE116" i="1"/>
  <c r="BE118" i="1"/>
  <c r="BE121" i="1"/>
  <c r="BE123" i="1"/>
  <c r="BE125" i="1"/>
  <c r="BE127" i="1"/>
  <c r="BE129" i="1"/>
  <c r="BE131" i="1"/>
  <c r="BE133" i="1"/>
  <c r="BE135" i="1"/>
  <c r="BE137" i="1"/>
  <c r="BE140" i="1"/>
  <c r="BE144" i="1"/>
  <c r="BE145" i="1"/>
  <c r="BE148" i="1"/>
  <c r="BE150" i="1"/>
  <c r="BE152" i="1"/>
  <c r="BE155" i="1"/>
  <c r="BE156" i="1"/>
  <c r="BE158" i="1"/>
  <c r="BE160" i="1"/>
  <c r="BE162" i="1"/>
  <c r="BE164" i="1"/>
  <c r="BE166" i="1"/>
  <c r="BE170" i="1"/>
  <c r="BE172" i="1"/>
  <c r="BE174" i="1"/>
  <c r="BE176" i="1"/>
  <c r="BE178" i="1"/>
  <c r="BE181" i="1"/>
  <c r="BE183" i="1"/>
  <c r="BE185" i="1"/>
  <c r="BE187" i="1"/>
  <c r="BE190" i="1"/>
  <c r="BE189" i="1" s="1"/>
  <c r="BE191" i="1"/>
  <c r="BE195" i="1"/>
  <c r="BE197" i="1"/>
  <c r="BE199" i="1"/>
  <c r="BE206" i="1"/>
  <c r="BE213" i="1"/>
  <c r="BF6" i="1"/>
  <c r="BF12" i="1"/>
  <c r="BF20" i="1"/>
  <c r="BF17" i="1" s="1"/>
  <c r="BF21" i="1"/>
  <c r="BF23" i="1"/>
  <c r="BF28" i="1"/>
  <c r="BL28" i="1" s="1"/>
  <c r="BF35" i="1"/>
  <c r="BL35" i="1" s="1"/>
  <c r="BF36" i="1"/>
  <c r="BF41" i="1"/>
  <c r="BF43" i="1"/>
  <c r="BF45" i="1"/>
  <c r="BF47" i="1"/>
  <c r="BF49" i="1"/>
  <c r="BF52" i="1"/>
  <c r="BF51" i="1" s="1"/>
  <c r="BF53" i="1"/>
  <c r="BF55" i="1"/>
  <c r="BF57" i="1"/>
  <c r="BF59" i="1"/>
  <c r="BF62" i="1"/>
  <c r="BF61" i="1" s="1"/>
  <c r="BF63" i="1"/>
  <c r="BF65" i="1"/>
  <c r="BF67" i="1"/>
  <c r="BF69" i="1"/>
  <c r="BF72" i="1"/>
  <c r="BF71" i="1" s="1"/>
  <c r="BF73" i="1"/>
  <c r="BF75" i="1"/>
  <c r="BF78" i="1"/>
  <c r="BF77" i="1" s="1"/>
  <c r="BF79" i="1"/>
  <c r="BF82" i="1"/>
  <c r="BF84" i="1"/>
  <c r="BF87" i="1"/>
  <c r="BF86" i="1" s="1"/>
  <c r="BF88" i="1"/>
  <c r="BF90" i="1"/>
  <c r="BF92" i="1"/>
  <c r="BF94" i="1"/>
  <c r="BF96" i="1"/>
  <c r="BF99" i="1"/>
  <c r="BF98" i="1" s="1"/>
  <c r="BF100" i="1"/>
  <c r="BF102" i="1"/>
  <c r="BF104" i="1"/>
  <c r="BF106" i="1"/>
  <c r="BF108" i="1"/>
  <c r="BF111" i="1"/>
  <c r="BF110" i="1" s="1"/>
  <c r="BF113" i="1"/>
  <c r="BF112" i="1" s="1"/>
  <c r="BF115" i="1"/>
  <c r="BF114" i="1" s="1"/>
  <c r="BF117" i="1"/>
  <c r="BF116" i="1" s="1"/>
  <c r="BF120" i="1"/>
  <c r="BF122" i="1"/>
  <c r="BF121" i="1" s="1"/>
  <c r="BF123" i="1"/>
  <c r="BF125" i="1"/>
  <c r="BF127" i="1"/>
  <c r="BF129" i="1"/>
  <c r="BF131" i="1"/>
  <c r="BF133" i="1"/>
  <c r="BF135" i="1"/>
  <c r="BF139" i="1"/>
  <c r="BF137" i="1" s="1"/>
  <c r="BF141" i="1"/>
  <c r="BF140" i="1" s="1"/>
  <c r="BF143" i="1"/>
  <c r="BF142" i="1" s="1"/>
  <c r="BF145" i="1"/>
  <c r="BF149" i="1"/>
  <c r="BF148" i="1" s="1"/>
  <c r="BF151" i="1"/>
  <c r="BF150" i="1" s="1"/>
  <c r="BF153" i="1"/>
  <c r="BF152" i="1" s="1"/>
  <c r="BF154" i="1"/>
  <c r="BF157" i="1"/>
  <c r="BF156" i="1" s="1"/>
  <c r="BF158" i="1"/>
  <c r="BF160" i="1"/>
  <c r="BF163" i="1"/>
  <c r="BF162" i="1" s="1"/>
  <c r="BF164" i="1"/>
  <c r="BF167" i="1"/>
  <c r="BF170" i="1"/>
  <c r="BF173" i="1"/>
  <c r="BF172" i="1" s="1"/>
  <c r="BF175" i="1"/>
  <c r="BF174" i="1" s="1"/>
  <c r="BF176" i="1"/>
  <c r="BF179" i="1"/>
  <c r="BF178" i="1" s="1"/>
  <c r="BF181" i="1"/>
  <c r="BF183" i="1"/>
  <c r="BF185" i="1"/>
  <c r="BF187" i="1"/>
  <c r="BF189" i="1"/>
  <c r="BF191" i="1"/>
  <c r="BF195" i="1"/>
  <c r="BF197" i="1"/>
  <c r="BF199" i="1"/>
  <c r="BF206" i="1"/>
  <c r="BF213" i="1"/>
  <c r="BG7" i="1"/>
  <c r="BL7" i="1" s="1"/>
  <c r="BG9" i="1"/>
  <c r="BL9" i="1" s="1"/>
  <c r="BG10" i="1"/>
  <c r="BL10" i="1" s="1"/>
  <c r="BG13" i="1"/>
  <c r="BL13" i="1" s="1"/>
  <c r="BG14" i="1"/>
  <c r="BL14" i="1" s="1"/>
  <c r="BG17" i="1"/>
  <c r="BG21" i="1"/>
  <c r="BG23" i="1"/>
  <c r="BG27" i="1"/>
  <c r="BL27" i="1" s="1"/>
  <c r="BG36" i="1"/>
  <c r="BG42" i="1"/>
  <c r="BG41" i="1" s="1"/>
  <c r="BG44" i="1"/>
  <c r="BG45" i="1"/>
  <c r="BG48" i="1"/>
  <c r="BG47" i="1" s="1"/>
  <c r="BG50" i="1"/>
  <c r="BG49" i="1" s="1"/>
  <c r="BG51" i="1"/>
  <c r="BG54" i="1"/>
  <c r="BG53" i="1" s="1"/>
  <c r="BG56" i="1"/>
  <c r="BG55" i="1" s="1"/>
  <c r="BG58" i="1"/>
  <c r="BG57" i="1" s="1"/>
  <c r="BG60" i="1"/>
  <c r="BG61" i="1"/>
  <c r="BG64" i="1"/>
  <c r="BG63" i="1" s="1"/>
  <c r="BG66" i="1"/>
  <c r="BG65" i="1" s="1"/>
  <c r="BG68" i="1"/>
  <c r="BG67" i="1" s="1"/>
  <c r="BG69" i="1"/>
  <c r="BG71" i="1"/>
  <c r="BG74" i="1"/>
  <c r="BG73" i="1" s="1"/>
  <c r="BG76" i="1"/>
  <c r="BG77" i="1"/>
  <c r="BG79" i="1"/>
  <c r="BG81" i="1"/>
  <c r="BG86" i="1"/>
  <c r="BG88" i="1"/>
  <c r="BG91" i="1"/>
  <c r="BG90" i="1" s="1"/>
  <c r="BG93" i="1"/>
  <c r="BG92" i="1" s="1"/>
  <c r="BG95" i="1"/>
  <c r="BG94" i="1" s="1"/>
  <c r="BG97" i="1"/>
  <c r="BG96" i="1" s="1"/>
  <c r="BG98" i="1"/>
  <c r="BG101" i="1"/>
  <c r="BG100" i="1" s="1"/>
  <c r="BG102" i="1"/>
  <c r="BG104" i="1"/>
  <c r="BG107" i="1"/>
  <c r="BG106" i="1" s="1"/>
  <c r="BG109" i="1"/>
  <c r="BG108" i="1" s="1"/>
  <c r="BG110" i="1"/>
  <c r="BG112" i="1"/>
  <c r="BG114" i="1"/>
  <c r="BG116" i="1"/>
  <c r="BG118" i="1"/>
  <c r="BG121" i="1"/>
  <c r="BG123" i="1"/>
  <c r="BG125" i="1"/>
  <c r="BG127" i="1"/>
  <c r="BG130" i="1"/>
  <c r="BG129" i="1" s="1"/>
  <c r="BG131" i="1"/>
  <c r="BG133" i="1"/>
  <c r="BG135" i="1"/>
  <c r="BG138" i="1"/>
  <c r="BG137" i="1" s="1"/>
  <c r="BG140" i="1"/>
  <c r="BG142" i="1"/>
  <c r="BG147" i="1"/>
  <c r="BG148" i="1"/>
  <c r="BG150" i="1"/>
  <c r="BG152" i="1"/>
  <c r="BG154" i="1"/>
  <c r="BG156" i="1"/>
  <c r="BG158" i="1"/>
  <c r="BG160" i="1"/>
  <c r="BG162" i="1"/>
  <c r="BG164" i="1"/>
  <c r="BG166" i="1"/>
  <c r="BG170" i="1"/>
  <c r="BG172" i="1"/>
  <c r="BG174" i="1"/>
  <c r="BG177" i="1"/>
  <c r="BG180" i="1"/>
  <c r="BG178" i="1" s="1"/>
  <c r="BG181" i="1"/>
  <c r="BG183" i="1"/>
  <c r="BG185" i="1"/>
  <c r="BG187" i="1"/>
  <c r="BG189" i="1"/>
  <c r="BG191" i="1"/>
  <c r="BG196" i="1"/>
  <c r="BG197" i="1"/>
  <c r="BG200" i="1"/>
  <c r="BL200" i="1" s="1"/>
  <c r="BG201" i="1"/>
  <c r="BL201" i="1" s="1"/>
  <c r="BG202" i="1"/>
  <c r="BL202" i="1" s="1"/>
  <c r="BG204" i="1"/>
  <c r="BL204" i="1" s="1"/>
  <c r="BG205" i="1"/>
  <c r="BL205" i="1" s="1"/>
  <c r="BG206" i="1"/>
  <c r="BG216" i="1"/>
  <c r="BL216" i="1" s="1"/>
  <c r="BG218" i="1"/>
  <c r="BL218" i="1" s="1"/>
  <c r="BH6" i="1"/>
  <c r="BH19" i="1"/>
  <c r="BH17" i="1" s="1"/>
  <c r="BH21" i="1"/>
  <c r="BH25" i="1"/>
  <c r="BH38" i="1"/>
  <c r="BL38" i="1" s="1"/>
  <c r="BH40" i="1"/>
  <c r="BL40" i="1" s="1"/>
  <c r="BH41" i="1"/>
  <c r="BH43" i="1"/>
  <c r="BH45" i="1"/>
  <c r="BH47" i="1"/>
  <c r="BH49" i="1"/>
  <c r="BH51" i="1"/>
  <c r="BH53" i="1"/>
  <c r="BH55" i="1"/>
  <c r="BH57" i="1"/>
  <c r="BH59" i="1"/>
  <c r="BH61" i="1"/>
  <c r="BH63" i="1"/>
  <c r="BH65" i="1"/>
  <c r="BH67" i="1"/>
  <c r="BH70" i="1"/>
  <c r="BH71" i="1"/>
  <c r="BH73" i="1"/>
  <c r="BH75" i="1"/>
  <c r="BH77" i="1"/>
  <c r="BH80" i="1"/>
  <c r="BH79" i="1" s="1"/>
  <c r="BH81" i="1"/>
  <c r="BH84" i="1"/>
  <c r="BH86" i="1"/>
  <c r="BH88" i="1"/>
  <c r="BH90" i="1"/>
  <c r="BH92" i="1"/>
  <c r="BH94" i="1"/>
  <c r="BH96" i="1"/>
  <c r="BH98" i="1"/>
  <c r="BH100" i="1"/>
  <c r="BH104" i="1"/>
  <c r="BH106" i="1"/>
  <c r="BH108" i="1"/>
  <c r="BH110" i="1"/>
  <c r="BH112" i="1"/>
  <c r="BH114" i="1"/>
  <c r="BH116" i="1"/>
  <c r="BH118" i="1"/>
  <c r="BH121" i="1"/>
  <c r="BH123" i="1"/>
  <c r="BH125" i="1"/>
  <c r="BH127" i="1"/>
  <c r="BH129" i="1"/>
  <c r="BH131" i="1"/>
  <c r="BH133" i="1"/>
  <c r="BH135" i="1"/>
  <c r="BH137" i="1"/>
  <c r="BH140" i="1"/>
  <c r="BH142" i="1"/>
  <c r="BH145" i="1"/>
  <c r="BH148" i="1"/>
  <c r="BH150" i="1"/>
  <c r="BH152" i="1"/>
  <c r="BH154" i="1"/>
  <c r="BH156" i="1"/>
  <c r="BH159" i="1"/>
  <c r="BH158" i="1" s="1"/>
  <c r="BH160" i="1"/>
  <c r="BH162" i="1"/>
  <c r="BH165" i="1"/>
  <c r="BH164" i="1" s="1"/>
  <c r="BH166" i="1"/>
  <c r="BH171" i="1"/>
  <c r="BH170" i="1" s="1"/>
  <c r="BH172" i="1"/>
  <c r="BH174" i="1"/>
  <c r="BH176" i="1"/>
  <c r="BH178" i="1"/>
  <c r="BH181" i="1"/>
  <c r="BH183" i="1"/>
  <c r="BH185" i="1"/>
  <c r="BH187" i="1"/>
  <c r="BH189" i="1"/>
  <c r="BH195" i="1"/>
  <c r="BH197" i="1"/>
  <c r="BH199" i="1"/>
  <c r="BH206" i="1"/>
  <c r="BH215" i="1"/>
  <c r="BL215" i="1" s="1"/>
  <c r="BH217" i="1"/>
  <c r="BL217" i="1" s="1"/>
  <c r="BH219" i="1"/>
  <c r="BI6" i="1"/>
  <c r="BI12" i="1"/>
  <c r="BI16" i="1"/>
  <c r="BI15" i="1" s="1"/>
  <c r="BI17" i="1"/>
  <c r="BI22" i="1"/>
  <c r="BI21" i="1" s="1"/>
  <c r="BI23" i="1"/>
  <c r="BI25" i="1"/>
  <c r="BI37" i="1"/>
  <c r="BI36" i="1" s="1"/>
  <c r="BI41" i="1"/>
  <c r="BI43" i="1"/>
  <c r="BI45" i="1"/>
  <c r="BI47" i="1"/>
  <c r="BI49" i="1"/>
  <c r="BI51" i="1"/>
  <c r="BI53" i="1"/>
  <c r="BI55" i="1"/>
  <c r="BI57" i="1"/>
  <c r="BI59" i="1"/>
  <c r="BI61" i="1"/>
  <c r="BI63" i="1"/>
  <c r="BI65" i="1"/>
  <c r="BI67" i="1"/>
  <c r="BI69" i="1"/>
  <c r="BI71" i="1"/>
  <c r="BI73" i="1"/>
  <c r="BI75" i="1"/>
  <c r="BI77" i="1"/>
  <c r="BI79" i="1"/>
  <c r="BI81" i="1"/>
  <c r="BI84" i="1"/>
  <c r="BI86" i="1"/>
  <c r="BI88" i="1"/>
  <c r="BI90" i="1"/>
  <c r="BI92" i="1"/>
  <c r="BI94" i="1"/>
  <c r="BI96" i="1"/>
  <c r="BI98" i="1"/>
  <c r="BI100" i="1"/>
  <c r="BI102" i="1"/>
  <c r="BI104" i="1"/>
  <c r="BI106" i="1"/>
  <c r="BI108" i="1"/>
  <c r="BI110" i="1"/>
  <c r="BI112" i="1"/>
  <c r="BI114" i="1"/>
  <c r="BI116" i="1"/>
  <c r="BI119" i="1"/>
  <c r="BI118" i="1" s="1"/>
  <c r="BI121" i="1"/>
  <c r="BI124" i="1"/>
  <c r="BI123" i="1" s="1"/>
  <c r="BI126" i="1"/>
  <c r="BI125" i="1" s="1"/>
  <c r="BI128" i="1"/>
  <c r="BI127" i="1" s="1"/>
  <c r="BI129" i="1"/>
  <c r="BI132" i="1"/>
  <c r="BI131" i="1" s="1"/>
  <c r="BI134" i="1"/>
  <c r="BI135" i="1"/>
  <c r="BI137" i="1"/>
  <c r="BI140" i="1"/>
  <c r="BI142" i="1"/>
  <c r="BI146" i="1"/>
  <c r="BI145" i="1" s="1"/>
  <c r="BI148" i="1"/>
  <c r="BI150" i="1"/>
  <c r="BI152" i="1"/>
  <c r="BI154" i="1"/>
  <c r="BI156" i="1"/>
  <c r="BI158" i="1"/>
  <c r="BI161" i="1"/>
  <c r="BI160" i="1" s="1"/>
  <c r="BI162" i="1"/>
  <c r="BI164" i="1"/>
  <c r="BI166" i="1"/>
  <c r="BI170" i="1"/>
  <c r="BI172" i="1"/>
  <c r="BI174" i="1"/>
  <c r="BI176" i="1"/>
  <c r="BI178" i="1"/>
  <c r="BI182" i="1"/>
  <c r="BI181" i="1" s="1"/>
  <c r="BI183" i="1"/>
  <c r="BI186" i="1"/>
  <c r="BI185" i="1" s="1"/>
  <c r="BI188" i="1"/>
  <c r="BI189" i="1"/>
  <c r="BI191" i="1"/>
  <c r="BI195" i="1"/>
  <c r="BI198" i="1"/>
  <c r="BI197" i="1" s="1"/>
  <c r="BI199" i="1"/>
  <c r="BI207" i="1"/>
  <c r="BL207" i="1" s="1"/>
  <c r="BI208" i="1"/>
  <c r="BL208" i="1" s="1"/>
  <c r="BI209" i="1"/>
  <c r="BL209" i="1" s="1"/>
  <c r="BI210" i="1"/>
  <c r="BL210" i="1" s="1"/>
  <c r="BI214" i="1"/>
  <c r="BI213" i="1" s="1"/>
  <c r="BJ6" i="1"/>
  <c r="BJ12" i="1"/>
  <c r="BJ21" i="1"/>
  <c r="BJ23" i="1"/>
  <c r="BJ25" i="1"/>
  <c r="BJ36" i="1"/>
  <c r="BJ41" i="1"/>
  <c r="BJ43" i="1"/>
  <c r="BJ45" i="1"/>
  <c r="BJ47" i="1"/>
  <c r="BJ49" i="1"/>
  <c r="BJ51" i="1"/>
  <c r="BJ53" i="1"/>
  <c r="BJ55" i="1"/>
  <c r="BJ57" i="1"/>
  <c r="BJ59" i="1"/>
  <c r="BJ61" i="1"/>
  <c r="BJ63" i="1"/>
  <c r="BJ65" i="1"/>
  <c r="BJ67" i="1"/>
  <c r="BJ69" i="1"/>
  <c r="BJ71" i="1"/>
  <c r="BJ73" i="1"/>
  <c r="BJ75" i="1"/>
  <c r="BJ77" i="1"/>
  <c r="BJ79" i="1"/>
  <c r="BJ81" i="1"/>
  <c r="BJ84" i="1"/>
  <c r="BJ86" i="1"/>
  <c r="BJ88" i="1"/>
  <c r="BJ90" i="1"/>
  <c r="BJ92" i="1"/>
  <c r="BJ94" i="1"/>
  <c r="BJ96" i="1"/>
  <c r="BJ98" i="1"/>
  <c r="BJ100" i="1"/>
  <c r="BJ102" i="1"/>
  <c r="BJ104" i="1"/>
  <c r="BJ106" i="1"/>
  <c r="BJ108" i="1"/>
  <c r="BJ110" i="1"/>
  <c r="BJ112" i="1"/>
  <c r="BJ114" i="1"/>
  <c r="BJ116" i="1"/>
  <c r="BJ118" i="1"/>
  <c r="BJ121" i="1"/>
  <c r="BJ123" i="1"/>
  <c r="BJ125" i="1"/>
  <c r="BJ127" i="1"/>
  <c r="BJ129" i="1"/>
  <c r="BJ131" i="1"/>
  <c r="BJ133" i="1"/>
  <c r="BJ135" i="1"/>
  <c r="BJ137" i="1"/>
  <c r="BJ140" i="1"/>
  <c r="BJ142" i="1"/>
  <c r="BJ145" i="1"/>
  <c r="BJ148" i="1"/>
  <c r="BJ150" i="1"/>
  <c r="BJ152" i="1"/>
  <c r="BJ154" i="1"/>
  <c r="BJ156" i="1"/>
  <c r="BJ158" i="1"/>
  <c r="BJ160" i="1"/>
  <c r="BJ162" i="1"/>
  <c r="BJ164" i="1"/>
  <c r="BJ166" i="1"/>
  <c r="BJ170" i="1"/>
  <c r="BJ172" i="1"/>
  <c r="BJ174" i="1"/>
  <c r="BJ176" i="1"/>
  <c r="BJ178" i="1"/>
  <c r="BJ181" i="1"/>
  <c r="BJ183" i="1"/>
  <c r="BJ185" i="1"/>
  <c r="BJ187" i="1"/>
  <c r="BJ189" i="1"/>
  <c r="BJ191" i="1"/>
  <c r="BJ195" i="1"/>
  <c r="BJ197" i="1"/>
  <c r="BJ199" i="1"/>
  <c r="BJ206" i="1"/>
  <c r="BJ213" i="1"/>
  <c r="AX6" i="1"/>
  <c r="AW10" i="1"/>
  <c r="BL104" i="1"/>
  <c r="Q82" i="1"/>
  <c r="U82" i="1" s="1"/>
  <c r="Q179" i="1"/>
  <c r="U179" i="1" s="1"/>
  <c r="V179" i="1" s="1"/>
  <c r="Q180" i="1"/>
  <c r="U180" i="1" s="1"/>
  <c r="D36" i="2"/>
  <c r="I36" i="2" s="1"/>
  <c r="D38" i="2"/>
  <c r="Z6" i="1"/>
  <c r="Z12" i="1"/>
  <c r="Z17" i="1"/>
  <c r="Z21" i="1"/>
  <c r="Z23" i="1"/>
  <c r="Z36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67" i="1"/>
  <c r="Z69" i="1"/>
  <c r="Z71" i="1"/>
  <c r="Z73" i="1"/>
  <c r="Z75" i="1"/>
  <c r="Z77" i="1"/>
  <c r="Z79" i="1"/>
  <c r="Z84" i="1"/>
  <c r="Z86" i="1"/>
  <c r="Z88" i="1"/>
  <c r="Z90" i="1"/>
  <c r="Z92" i="1"/>
  <c r="Z94" i="1"/>
  <c r="Z96" i="1"/>
  <c r="Z98" i="1"/>
  <c r="Z100" i="1"/>
  <c r="Z102" i="1"/>
  <c r="Z104" i="1"/>
  <c r="Z106" i="1"/>
  <c r="Z108" i="1"/>
  <c r="Z110" i="1"/>
  <c r="Z112" i="1"/>
  <c r="Z114" i="1"/>
  <c r="Z116" i="1"/>
  <c r="Z118" i="1"/>
  <c r="Z121" i="1"/>
  <c r="Z123" i="1"/>
  <c r="Z125" i="1"/>
  <c r="Z127" i="1"/>
  <c r="Z129" i="1"/>
  <c r="Z131" i="1"/>
  <c r="Z133" i="1"/>
  <c r="Z135" i="1"/>
  <c r="Z137" i="1"/>
  <c r="Z140" i="1"/>
  <c r="Z142" i="1"/>
  <c r="Z145" i="1"/>
  <c r="Z148" i="1"/>
  <c r="Z150" i="1"/>
  <c r="Z152" i="1"/>
  <c r="Z156" i="1"/>
  <c r="Z158" i="1"/>
  <c r="Z160" i="1"/>
  <c r="Z162" i="1"/>
  <c r="Z164" i="1"/>
  <c r="Z166" i="1"/>
  <c r="Z170" i="1"/>
  <c r="Z172" i="1"/>
  <c r="Z174" i="1"/>
  <c r="Z176" i="1"/>
  <c r="Z178" i="1"/>
  <c r="Z181" i="1"/>
  <c r="Z183" i="1"/>
  <c r="Z185" i="1"/>
  <c r="Z187" i="1"/>
  <c r="Z191" i="1"/>
  <c r="Z195" i="1"/>
  <c r="Z197" i="1"/>
  <c r="Z199" i="1"/>
  <c r="Z206" i="1"/>
  <c r="Z213" i="1"/>
  <c r="G44" i="2"/>
  <c r="AA6" i="1"/>
  <c r="AA12" i="1"/>
  <c r="AA21" i="1"/>
  <c r="AA23" i="1"/>
  <c r="AA36" i="1"/>
  <c r="AA41" i="1"/>
  <c r="AA43" i="1"/>
  <c r="AA47" i="1"/>
  <c r="AA49" i="1"/>
  <c r="AA53" i="1"/>
  <c r="AA55" i="1"/>
  <c r="AA57" i="1"/>
  <c r="AA59" i="1"/>
  <c r="AA63" i="1"/>
  <c r="AA65" i="1"/>
  <c r="AA67" i="1"/>
  <c r="AA69" i="1"/>
  <c r="AA73" i="1"/>
  <c r="AA75" i="1"/>
  <c r="AA79" i="1"/>
  <c r="AA84" i="1"/>
  <c r="AA88" i="1"/>
  <c r="AA90" i="1"/>
  <c r="AA92" i="1"/>
  <c r="AA94" i="1"/>
  <c r="AA96" i="1"/>
  <c r="AA100" i="1"/>
  <c r="AA102" i="1"/>
  <c r="AA104" i="1"/>
  <c r="AA106" i="1"/>
  <c r="AA108" i="1"/>
  <c r="AA123" i="1"/>
  <c r="AA125" i="1"/>
  <c r="AA127" i="1"/>
  <c r="AA129" i="1"/>
  <c r="AA131" i="1"/>
  <c r="AA133" i="1"/>
  <c r="AA135" i="1"/>
  <c r="AA145" i="1"/>
  <c r="AA154" i="1"/>
  <c r="AA158" i="1"/>
  <c r="AA160" i="1"/>
  <c r="AA164" i="1"/>
  <c r="AA170" i="1"/>
  <c r="AA176" i="1"/>
  <c r="AA181" i="1"/>
  <c r="AA183" i="1"/>
  <c r="AA185" i="1"/>
  <c r="AA187" i="1"/>
  <c r="AA189" i="1"/>
  <c r="AA191" i="1"/>
  <c r="AA195" i="1"/>
  <c r="AA197" i="1"/>
  <c r="AA199" i="1"/>
  <c r="AA206" i="1"/>
  <c r="AA213" i="1"/>
  <c r="G45" i="2"/>
  <c r="AB6" i="1"/>
  <c r="AB12" i="1"/>
  <c r="AB17" i="1"/>
  <c r="AB21" i="1"/>
  <c r="AB23" i="1"/>
  <c r="AB36" i="1"/>
  <c r="AB45" i="1"/>
  <c r="AB47" i="1"/>
  <c r="AB51" i="1"/>
  <c r="AB55" i="1"/>
  <c r="AB57" i="1"/>
  <c r="AB59" i="1"/>
  <c r="AB61" i="1"/>
  <c r="AB63" i="1"/>
  <c r="AB65" i="1"/>
  <c r="AB67" i="1"/>
  <c r="AB69" i="1"/>
  <c r="AB71" i="1"/>
  <c r="AB73" i="1"/>
  <c r="AB75" i="1"/>
  <c r="AB77" i="1"/>
  <c r="AB79" i="1"/>
  <c r="AB81" i="1"/>
  <c r="AB84" i="1"/>
  <c r="AB86" i="1"/>
  <c r="AB88" i="1"/>
  <c r="AB90" i="1"/>
  <c r="AB92" i="1"/>
  <c r="AB96" i="1"/>
  <c r="AB98" i="1"/>
  <c r="AB102" i="1"/>
  <c r="AB104" i="1"/>
  <c r="AB106" i="1"/>
  <c r="AB108" i="1"/>
  <c r="AB110" i="1"/>
  <c r="AB112" i="1"/>
  <c r="AB114" i="1"/>
  <c r="AB116" i="1"/>
  <c r="AB118" i="1"/>
  <c r="AB121" i="1"/>
  <c r="AB123" i="1"/>
  <c r="AB125" i="1"/>
  <c r="AB127" i="1"/>
  <c r="AB129" i="1"/>
  <c r="AB131" i="1"/>
  <c r="AB133" i="1"/>
  <c r="AB135" i="1"/>
  <c r="AB140" i="1"/>
  <c r="AB142" i="1"/>
  <c r="AB145" i="1"/>
  <c r="AB148" i="1"/>
  <c r="AB150" i="1"/>
  <c r="AB152" i="1"/>
  <c r="AB154" i="1"/>
  <c r="AB156" i="1"/>
  <c r="AB158" i="1"/>
  <c r="AB160" i="1"/>
  <c r="AB162" i="1"/>
  <c r="AB164" i="1"/>
  <c r="AB166" i="1"/>
  <c r="AB170" i="1"/>
  <c r="AB172" i="1"/>
  <c r="AB174" i="1"/>
  <c r="AB176" i="1"/>
  <c r="AB181" i="1"/>
  <c r="AB183" i="1"/>
  <c r="AB185" i="1"/>
  <c r="AB187" i="1"/>
  <c r="AB189" i="1"/>
  <c r="AB191" i="1"/>
  <c r="AB195" i="1"/>
  <c r="AB197" i="1"/>
  <c r="AB206" i="1"/>
  <c r="AB213" i="1"/>
  <c r="AC17" i="1"/>
  <c r="AC21" i="1"/>
  <c r="AC23" i="1"/>
  <c r="AC36" i="1"/>
  <c r="AC41" i="1"/>
  <c r="AC43" i="1"/>
  <c r="AC45" i="1"/>
  <c r="AC49" i="1"/>
  <c r="AC51" i="1"/>
  <c r="AC53" i="1"/>
  <c r="AC61" i="1"/>
  <c r="AC69" i="1"/>
  <c r="AC71" i="1"/>
  <c r="AC77" i="1"/>
  <c r="AC79" i="1"/>
  <c r="AC81" i="1"/>
  <c r="AC86" i="1"/>
  <c r="AC88" i="1"/>
  <c r="AC94" i="1"/>
  <c r="AC98" i="1"/>
  <c r="AC100" i="1"/>
  <c r="AC102" i="1"/>
  <c r="AC110" i="1"/>
  <c r="AC112" i="1"/>
  <c r="AC114" i="1"/>
  <c r="AC116" i="1"/>
  <c r="AC118" i="1"/>
  <c r="AC121" i="1"/>
  <c r="AC123" i="1"/>
  <c r="AC125" i="1"/>
  <c r="AC127" i="1"/>
  <c r="AC131" i="1"/>
  <c r="AC133" i="1"/>
  <c r="AC135" i="1"/>
  <c r="AC137" i="1"/>
  <c r="AC140" i="1"/>
  <c r="AC142" i="1"/>
  <c r="AC148" i="1"/>
  <c r="AC150" i="1"/>
  <c r="AC152" i="1"/>
  <c r="AC154" i="1"/>
  <c r="AC156" i="1"/>
  <c r="AC158" i="1"/>
  <c r="AC160" i="1"/>
  <c r="AC162" i="1"/>
  <c r="AC164" i="1"/>
  <c r="AC166" i="1"/>
  <c r="AC170" i="1"/>
  <c r="AC172" i="1"/>
  <c r="AC174" i="1"/>
  <c r="AC178" i="1"/>
  <c r="AC181" i="1"/>
  <c r="AC185" i="1"/>
  <c r="AC187" i="1"/>
  <c r="AC189" i="1"/>
  <c r="AC191" i="1"/>
  <c r="AC197" i="1"/>
  <c r="AC206" i="1"/>
  <c r="G46" i="2"/>
  <c r="AD6" i="1"/>
  <c r="AD21" i="1"/>
  <c r="AD25" i="1"/>
  <c r="AD41" i="1"/>
  <c r="AD43" i="1"/>
  <c r="AD45" i="1"/>
  <c r="AD47" i="1"/>
  <c r="AD49" i="1"/>
  <c r="AD51" i="1"/>
  <c r="AD53" i="1"/>
  <c r="AD55" i="1"/>
  <c r="AD57" i="1"/>
  <c r="AD59" i="1"/>
  <c r="AD61" i="1"/>
  <c r="AD63" i="1"/>
  <c r="AD65" i="1"/>
  <c r="AD67" i="1"/>
  <c r="AD71" i="1"/>
  <c r="AD73" i="1"/>
  <c r="AD75" i="1"/>
  <c r="AD77" i="1"/>
  <c r="AD81" i="1"/>
  <c r="AD84" i="1"/>
  <c r="AD86" i="1"/>
  <c r="AD90" i="1"/>
  <c r="AD92" i="1"/>
  <c r="AD94" i="1"/>
  <c r="AD96" i="1"/>
  <c r="AD98" i="1"/>
  <c r="AD100" i="1"/>
  <c r="AD104" i="1"/>
  <c r="AD106" i="1"/>
  <c r="AD108" i="1"/>
  <c r="AD110" i="1"/>
  <c r="AD112" i="1"/>
  <c r="AD114" i="1"/>
  <c r="AD116" i="1"/>
  <c r="AD118" i="1"/>
  <c r="AD121" i="1"/>
  <c r="AD123" i="1"/>
  <c r="AD125" i="1"/>
  <c r="AD127" i="1"/>
  <c r="AD129" i="1"/>
  <c r="AD131" i="1"/>
  <c r="AD133" i="1"/>
  <c r="AD137" i="1"/>
  <c r="AD140" i="1"/>
  <c r="AD142" i="1"/>
  <c r="AD145" i="1"/>
  <c r="AD148" i="1"/>
  <c r="AD150" i="1"/>
  <c r="AD152" i="1"/>
  <c r="AD154" i="1"/>
  <c r="AD156" i="1"/>
  <c r="AD160" i="1"/>
  <c r="AD162" i="1"/>
  <c r="AD166" i="1"/>
  <c r="AD172" i="1"/>
  <c r="AD174" i="1"/>
  <c r="AD176" i="1"/>
  <c r="AD178" i="1"/>
  <c r="AD181" i="1"/>
  <c r="AD183" i="1"/>
  <c r="AD185" i="1"/>
  <c r="AD187" i="1"/>
  <c r="AD189" i="1"/>
  <c r="AD195" i="1"/>
  <c r="AD197" i="1"/>
  <c r="AD199" i="1"/>
  <c r="AD206" i="1"/>
  <c r="G47" i="2"/>
  <c r="AE6" i="1"/>
  <c r="AE12" i="1"/>
  <c r="AE17" i="1"/>
  <c r="AE23" i="1"/>
  <c r="AE25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E65" i="1"/>
  <c r="AE67" i="1"/>
  <c r="AE69" i="1"/>
  <c r="AE71" i="1"/>
  <c r="AE73" i="1"/>
  <c r="AE75" i="1"/>
  <c r="AE77" i="1"/>
  <c r="AE79" i="1"/>
  <c r="AE81" i="1"/>
  <c r="AE84" i="1"/>
  <c r="AE86" i="1"/>
  <c r="AE88" i="1"/>
  <c r="AE90" i="1"/>
  <c r="AE92" i="1"/>
  <c r="AE94" i="1"/>
  <c r="AE96" i="1"/>
  <c r="AE98" i="1"/>
  <c r="AE100" i="1"/>
  <c r="AE102" i="1"/>
  <c r="AE104" i="1"/>
  <c r="AE106" i="1"/>
  <c r="AE108" i="1"/>
  <c r="AE110" i="1"/>
  <c r="AE112" i="1"/>
  <c r="AE114" i="1"/>
  <c r="AE116" i="1"/>
  <c r="AE121" i="1"/>
  <c r="AE129" i="1"/>
  <c r="AE135" i="1"/>
  <c r="AE137" i="1"/>
  <c r="AE140" i="1"/>
  <c r="AE142" i="1"/>
  <c r="AE148" i="1"/>
  <c r="AE150" i="1"/>
  <c r="AE152" i="1"/>
  <c r="AE154" i="1"/>
  <c r="AE156" i="1"/>
  <c r="AE158" i="1"/>
  <c r="AE162" i="1"/>
  <c r="AE164" i="1"/>
  <c r="AE166" i="1"/>
  <c r="AE170" i="1"/>
  <c r="AE172" i="1"/>
  <c r="AE174" i="1"/>
  <c r="AE176" i="1"/>
  <c r="AE178" i="1"/>
  <c r="AE183" i="1"/>
  <c r="AE189" i="1"/>
  <c r="AE191" i="1"/>
  <c r="AE195" i="1"/>
  <c r="AE199" i="1"/>
  <c r="E49" i="2"/>
  <c r="E48" i="2" s="1"/>
  <c r="AF6" i="1"/>
  <c r="AF12" i="1"/>
  <c r="AF21" i="1"/>
  <c r="AF23" i="1"/>
  <c r="AF25" i="1"/>
  <c r="AF36" i="1"/>
  <c r="AF41" i="1"/>
  <c r="AF43" i="1"/>
  <c r="AF45" i="1"/>
  <c r="AF47" i="1"/>
  <c r="AF49" i="1"/>
  <c r="AF51" i="1"/>
  <c r="AF53" i="1"/>
  <c r="AF55" i="1"/>
  <c r="AF57" i="1"/>
  <c r="AF59" i="1"/>
  <c r="AF61" i="1"/>
  <c r="AF63" i="1"/>
  <c r="AF65" i="1"/>
  <c r="AF67" i="1"/>
  <c r="AF69" i="1"/>
  <c r="AF71" i="1"/>
  <c r="AF73" i="1"/>
  <c r="AF75" i="1"/>
  <c r="AF77" i="1"/>
  <c r="AF79" i="1"/>
  <c r="AF81" i="1"/>
  <c r="AF84" i="1"/>
  <c r="AF86" i="1"/>
  <c r="AF88" i="1"/>
  <c r="AF90" i="1"/>
  <c r="AF92" i="1"/>
  <c r="AF94" i="1"/>
  <c r="AF96" i="1"/>
  <c r="AF98" i="1"/>
  <c r="AF100" i="1"/>
  <c r="AF102" i="1"/>
  <c r="AF104" i="1"/>
  <c r="AF106" i="1"/>
  <c r="AF108" i="1"/>
  <c r="AF110" i="1"/>
  <c r="AF112" i="1"/>
  <c r="AF114" i="1"/>
  <c r="AF116" i="1"/>
  <c r="AF118" i="1"/>
  <c r="AF121" i="1"/>
  <c r="AF123" i="1"/>
  <c r="AF125" i="1"/>
  <c r="AF127" i="1"/>
  <c r="AF129" i="1"/>
  <c r="AF131" i="1"/>
  <c r="AF133" i="1"/>
  <c r="AF135" i="1"/>
  <c r="AF137" i="1"/>
  <c r="AF140" i="1"/>
  <c r="AF142" i="1"/>
  <c r="AF145" i="1"/>
  <c r="AF148" i="1"/>
  <c r="AF150" i="1"/>
  <c r="AF152" i="1"/>
  <c r="AF154" i="1"/>
  <c r="AF156" i="1"/>
  <c r="AF158" i="1"/>
  <c r="AF160" i="1"/>
  <c r="AF162" i="1"/>
  <c r="AF164" i="1"/>
  <c r="AF166" i="1"/>
  <c r="AF170" i="1"/>
  <c r="AF172" i="1"/>
  <c r="AF174" i="1"/>
  <c r="AF176" i="1"/>
  <c r="AF178" i="1"/>
  <c r="AF181" i="1"/>
  <c r="AF183" i="1"/>
  <c r="AF185" i="1"/>
  <c r="AF187" i="1"/>
  <c r="AF189" i="1"/>
  <c r="AF191" i="1"/>
  <c r="AF195" i="1"/>
  <c r="AF197" i="1"/>
  <c r="AF199" i="1"/>
  <c r="AF206" i="1"/>
  <c r="AF213" i="1"/>
  <c r="D34" i="2"/>
  <c r="I34" i="2" s="1"/>
  <c r="D35" i="2"/>
  <c r="I35" i="2" s="1"/>
  <c r="D37" i="2"/>
  <c r="I37" i="2" s="1"/>
  <c r="I38" i="2"/>
  <c r="D39" i="2"/>
  <c r="I39" i="2" s="1"/>
  <c r="D40" i="2"/>
  <c r="I40" i="2" s="1"/>
  <c r="G28" i="3"/>
  <c r="G29" i="3"/>
  <c r="G30" i="3"/>
  <c r="G32" i="3"/>
  <c r="G37" i="3"/>
  <c r="G84" i="3"/>
  <c r="G146" i="3"/>
  <c r="G145" i="3"/>
  <c r="G15" i="3"/>
  <c r="G16" i="3"/>
  <c r="G18" i="3"/>
  <c r="G17" i="3" s="1"/>
  <c r="G20" i="3"/>
  <c r="G21" i="3"/>
  <c r="G22" i="3"/>
  <c r="G24" i="3"/>
  <c r="G23" i="3" s="1"/>
  <c r="G26" i="3"/>
  <c r="G25" i="3" s="1"/>
  <c r="G39" i="3"/>
  <c r="G40" i="3"/>
  <c r="G42" i="3"/>
  <c r="G44" i="3"/>
  <c r="G43" i="3" s="1"/>
  <c r="G46" i="3"/>
  <c r="G45" i="3" s="1"/>
  <c r="G48" i="3"/>
  <c r="G47" i="3" s="1"/>
  <c r="G50" i="3"/>
  <c r="G49" i="3" s="1"/>
  <c r="G52" i="3"/>
  <c r="G51" i="3" s="1"/>
  <c r="G54" i="3"/>
  <c r="G53" i="3" s="1"/>
  <c r="G56" i="3"/>
  <c r="G55" i="3" s="1"/>
  <c r="G58" i="3"/>
  <c r="G57" i="3" s="1"/>
  <c r="G60" i="3"/>
  <c r="G59" i="3" s="1"/>
  <c r="G62" i="3"/>
  <c r="G61" i="3" s="1"/>
  <c r="G64" i="3"/>
  <c r="G63" i="3" s="1"/>
  <c r="G66" i="3"/>
  <c r="G65" i="3" s="1"/>
  <c r="G68" i="3"/>
  <c r="G67" i="3" s="1"/>
  <c r="G70" i="3"/>
  <c r="G69" i="3" s="1"/>
  <c r="G72" i="3"/>
  <c r="G71" i="3" s="1"/>
  <c r="G74" i="3"/>
  <c r="G73" i="3" s="1"/>
  <c r="G76" i="3"/>
  <c r="G75" i="3" s="1"/>
  <c r="G78" i="3"/>
  <c r="G77" i="3" s="1"/>
  <c r="G80" i="3"/>
  <c r="G79" i="3" s="1"/>
  <c r="G82" i="3"/>
  <c r="G81" i="3" s="1"/>
  <c r="G87" i="3"/>
  <c r="G86" i="3" s="1"/>
  <c r="G89" i="3"/>
  <c r="G88" i="3" s="1"/>
  <c r="G91" i="3"/>
  <c r="G90" i="3" s="1"/>
  <c r="G93" i="3"/>
  <c r="G92" i="3" s="1"/>
  <c r="G95" i="3"/>
  <c r="G94" i="3" s="1"/>
  <c r="G97" i="3"/>
  <c r="G96" i="3" s="1"/>
  <c r="G99" i="3"/>
  <c r="G98" i="3" s="1"/>
  <c r="G101" i="3"/>
  <c r="G100" i="3" s="1"/>
  <c r="G103" i="3"/>
  <c r="G102" i="3" s="1"/>
  <c r="G105" i="3"/>
  <c r="G104" i="3" s="1"/>
  <c r="G107" i="3"/>
  <c r="G106" i="3" s="1"/>
  <c r="G109" i="3"/>
  <c r="G108" i="3" s="1"/>
  <c r="G111" i="3"/>
  <c r="G110" i="3" s="1"/>
  <c r="G113" i="3"/>
  <c r="G112" i="3" s="1"/>
  <c r="G115" i="3"/>
  <c r="G114" i="3" s="1"/>
  <c r="G117" i="3"/>
  <c r="G116" i="3" s="1"/>
  <c r="G119" i="3"/>
  <c r="G118" i="3" s="1"/>
  <c r="G121" i="3"/>
  <c r="G122" i="3"/>
  <c r="G124" i="3"/>
  <c r="G123" i="3" s="1"/>
  <c r="G126" i="3"/>
  <c r="G125" i="3" s="1"/>
  <c r="G128" i="3"/>
  <c r="G127" i="3" s="1"/>
  <c r="G130" i="3"/>
  <c r="G129" i="3" s="1"/>
  <c r="G132" i="3"/>
  <c r="G131" i="3" s="1"/>
  <c r="G134" i="3"/>
  <c r="G133" i="3" s="1"/>
  <c r="G136" i="3"/>
  <c r="G135" i="3" s="1"/>
  <c r="G138" i="3"/>
  <c r="G137" i="3" s="1"/>
  <c r="G140" i="3"/>
  <c r="G141" i="3"/>
  <c r="G143" i="3"/>
  <c r="G142" i="3" s="1"/>
  <c r="G148" i="3"/>
  <c r="G149" i="3"/>
  <c r="G151" i="3"/>
  <c r="G150" i="3" s="1"/>
  <c r="G153" i="3"/>
  <c r="G152" i="3" s="1"/>
  <c r="G155" i="3"/>
  <c r="G154" i="3" s="1"/>
  <c r="G159" i="3"/>
  <c r="G158" i="3" s="1"/>
  <c r="G161" i="3"/>
  <c r="G160" i="3" s="1"/>
  <c r="G163" i="3"/>
  <c r="G162" i="3" s="1"/>
  <c r="G165" i="3"/>
  <c r="G164" i="3" s="1"/>
  <c r="G167" i="3"/>
  <c r="G166" i="3" s="1"/>
  <c r="G169" i="3"/>
  <c r="G168" i="3" s="1"/>
  <c r="G173" i="3"/>
  <c r="G172" i="3" s="1"/>
  <c r="G175" i="3"/>
  <c r="G174" i="3" s="1"/>
  <c r="G177" i="3"/>
  <c r="G176" i="3" s="1"/>
  <c r="G179" i="3"/>
  <c r="G178" i="3" s="1"/>
  <c r="G181" i="3"/>
  <c r="G182" i="3"/>
  <c r="G184" i="3"/>
  <c r="G183" i="3" s="1"/>
  <c r="G186" i="3"/>
  <c r="G185" i="3" s="1"/>
  <c r="G188" i="3"/>
  <c r="G187" i="3" s="1"/>
  <c r="G190" i="3"/>
  <c r="G189" i="3" s="1"/>
  <c r="G194" i="3"/>
  <c r="G195" i="3"/>
  <c r="G9" i="3"/>
  <c r="G11" i="3"/>
  <c r="G12" i="3"/>
  <c r="G198" i="3"/>
  <c r="G197" i="3" s="1"/>
  <c r="G200" i="3"/>
  <c r="G199" i="3" s="1"/>
  <c r="G202" i="3"/>
  <c r="G203" i="3"/>
  <c r="G204" i="3"/>
  <c r="G206" i="3"/>
  <c r="G207" i="3"/>
  <c r="G209" i="3"/>
  <c r="G210" i="3"/>
  <c r="G211" i="3"/>
  <c r="G212" i="3"/>
  <c r="G216" i="3"/>
  <c r="G217" i="3"/>
  <c r="G218" i="3"/>
  <c r="G219" i="3"/>
  <c r="G220" i="3"/>
  <c r="G221" i="3"/>
  <c r="H20" i="3"/>
  <c r="H21" i="3"/>
  <c r="H28" i="3"/>
  <c r="H29" i="3"/>
  <c r="H31" i="3"/>
  <c r="H32" i="3"/>
  <c r="H85" i="3"/>
  <c r="H121" i="3"/>
  <c r="H140" i="3"/>
  <c r="H146" i="3"/>
  <c r="H182" i="3"/>
  <c r="H15" i="3"/>
  <c r="H16" i="3"/>
  <c r="H18" i="3"/>
  <c r="H17" i="3" s="1"/>
  <c r="H24" i="3"/>
  <c r="H23" i="3" s="1"/>
  <c r="H26" i="3"/>
  <c r="H25" i="3" s="1"/>
  <c r="H39" i="3"/>
  <c r="H40" i="3"/>
  <c r="H42" i="3"/>
  <c r="H44" i="3"/>
  <c r="H43" i="3" s="1"/>
  <c r="H46" i="3"/>
  <c r="H45" i="3" s="1"/>
  <c r="H50" i="3"/>
  <c r="H49" i="3" s="1"/>
  <c r="H52" i="3"/>
  <c r="H51" i="3" s="1"/>
  <c r="H56" i="3"/>
  <c r="H55" i="3" s="1"/>
  <c r="H58" i="3"/>
  <c r="H57" i="3" s="1"/>
  <c r="H60" i="3"/>
  <c r="H59" i="3" s="1"/>
  <c r="H62" i="3"/>
  <c r="H61" i="3" s="1"/>
  <c r="H66" i="3"/>
  <c r="H65" i="3" s="1"/>
  <c r="H68" i="3"/>
  <c r="H67" i="3" s="1"/>
  <c r="H70" i="3"/>
  <c r="H69" i="3" s="1"/>
  <c r="H72" i="3"/>
  <c r="H71" i="3" s="1"/>
  <c r="H76" i="3"/>
  <c r="H75" i="3" s="1"/>
  <c r="H78" i="3"/>
  <c r="H77" i="3" s="1"/>
  <c r="H82" i="3"/>
  <c r="H81" i="3" s="1"/>
  <c r="H87" i="3"/>
  <c r="H86" i="3" s="1"/>
  <c r="H91" i="3"/>
  <c r="H90" i="3" s="1"/>
  <c r="H93" i="3"/>
  <c r="H92" i="3" s="1"/>
  <c r="H95" i="3"/>
  <c r="H94" i="3" s="1"/>
  <c r="H97" i="3"/>
  <c r="H96" i="3" s="1"/>
  <c r="H99" i="3"/>
  <c r="H98" i="3" s="1"/>
  <c r="H103" i="3"/>
  <c r="H102" i="3" s="1"/>
  <c r="H105" i="3"/>
  <c r="H104" i="3" s="1"/>
  <c r="H107" i="3"/>
  <c r="H106" i="3" s="1"/>
  <c r="H109" i="3"/>
  <c r="H108" i="3" s="1"/>
  <c r="H111" i="3"/>
  <c r="H110" i="3" s="1"/>
  <c r="H126" i="3"/>
  <c r="H125" i="3" s="1"/>
  <c r="H128" i="3"/>
  <c r="H127" i="3" s="1"/>
  <c r="H130" i="3"/>
  <c r="H129" i="3" s="1"/>
  <c r="H132" i="3"/>
  <c r="H131" i="3" s="1"/>
  <c r="H134" i="3"/>
  <c r="H133" i="3" s="1"/>
  <c r="H136" i="3"/>
  <c r="H135" i="3" s="1"/>
  <c r="H138" i="3"/>
  <c r="H137" i="3" s="1"/>
  <c r="H148" i="3"/>
  <c r="H149" i="3"/>
  <c r="H157" i="3"/>
  <c r="H156" i="3" s="1"/>
  <c r="H161" i="3"/>
  <c r="H160" i="3" s="1"/>
  <c r="H163" i="3"/>
  <c r="H162" i="3" s="1"/>
  <c r="H167" i="3"/>
  <c r="H166" i="3" s="1"/>
  <c r="H173" i="3"/>
  <c r="H172" i="3" s="1"/>
  <c r="H179" i="3"/>
  <c r="H178" i="3" s="1"/>
  <c r="H184" i="3"/>
  <c r="H183" i="3" s="1"/>
  <c r="H186" i="3"/>
  <c r="H185" i="3" s="1"/>
  <c r="H188" i="3"/>
  <c r="H187" i="3" s="1"/>
  <c r="H190" i="3"/>
  <c r="H189" i="3" s="1"/>
  <c r="H192" i="3"/>
  <c r="H191" i="3" s="1"/>
  <c r="H194" i="3"/>
  <c r="H195" i="3"/>
  <c r="H9" i="3"/>
  <c r="H11" i="3"/>
  <c r="H12" i="3"/>
  <c r="H198" i="3"/>
  <c r="H197" i="3" s="1"/>
  <c r="H200" i="3"/>
  <c r="H199" i="3" s="1"/>
  <c r="H202" i="3"/>
  <c r="H203" i="3"/>
  <c r="H204" i="3"/>
  <c r="H206" i="3"/>
  <c r="H207" i="3"/>
  <c r="H209" i="3"/>
  <c r="H210" i="3"/>
  <c r="H211" i="3"/>
  <c r="H212" i="3"/>
  <c r="H216" i="3"/>
  <c r="H217" i="3"/>
  <c r="H218" i="3"/>
  <c r="H219" i="3"/>
  <c r="H220" i="3"/>
  <c r="H221" i="3"/>
  <c r="I29" i="3"/>
  <c r="I30" i="3"/>
  <c r="I31" i="3"/>
  <c r="I37" i="3"/>
  <c r="I141" i="3"/>
  <c r="I181" i="3"/>
  <c r="I15" i="3"/>
  <c r="I16" i="3"/>
  <c r="I18" i="3"/>
  <c r="I17" i="3" s="1"/>
  <c r="I20" i="3"/>
  <c r="I21" i="3"/>
  <c r="I22" i="3"/>
  <c r="I24" i="3"/>
  <c r="I23" i="3" s="1"/>
  <c r="I26" i="3"/>
  <c r="I25" i="3" s="1"/>
  <c r="I39" i="3"/>
  <c r="I40" i="3"/>
  <c r="I42" i="3"/>
  <c r="I48" i="3"/>
  <c r="I47" i="3" s="1"/>
  <c r="I50" i="3"/>
  <c r="I49" i="3" s="1"/>
  <c r="I54" i="3"/>
  <c r="I53" i="3" s="1"/>
  <c r="I58" i="3"/>
  <c r="I57" i="3" s="1"/>
  <c r="I60" i="3"/>
  <c r="I59" i="3" s="1"/>
  <c r="I62" i="3"/>
  <c r="I61" i="3" s="1"/>
  <c r="I64" i="3"/>
  <c r="I63" i="3" s="1"/>
  <c r="I66" i="3"/>
  <c r="I65" i="3" s="1"/>
  <c r="I68" i="3"/>
  <c r="I67" i="3" s="1"/>
  <c r="I70" i="3"/>
  <c r="I69" i="3" s="1"/>
  <c r="I72" i="3"/>
  <c r="I71" i="3" s="1"/>
  <c r="I74" i="3"/>
  <c r="I73" i="3" s="1"/>
  <c r="I76" i="3"/>
  <c r="I75" i="3" s="1"/>
  <c r="I78" i="3"/>
  <c r="I77" i="3" s="1"/>
  <c r="I80" i="3"/>
  <c r="I79" i="3" s="1"/>
  <c r="I82" i="3"/>
  <c r="I81" i="3" s="1"/>
  <c r="I84" i="3"/>
  <c r="I85" i="3"/>
  <c r="I87" i="3"/>
  <c r="I86" i="3" s="1"/>
  <c r="I89" i="3"/>
  <c r="I88" i="3" s="1"/>
  <c r="I91" i="3"/>
  <c r="I90" i="3" s="1"/>
  <c r="I93" i="3"/>
  <c r="I92" i="3" s="1"/>
  <c r="I95" i="3"/>
  <c r="I94" i="3" s="1"/>
  <c r="I99" i="3"/>
  <c r="I98" i="3" s="1"/>
  <c r="I101" i="3"/>
  <c r="I100" i="3" s="1"/>
  <c r="I105" i="3"/>
  <c r="I104" i="3" s="1"/>
  <c r="I107" i="3"/>
  <c r="I106" i="3" s="1"/>
  <c r="I109" i="3"/>
  <c r="I108" i="3" s="1"/>
  <c r="I111" i="3"/>
  <c r="I110" i="3" s="1"/>
  <c r="I113" i="3"/>
  <c r="I112" i="3" s="1"/>
  <c r="I115" i="3"/>
  <c r="I114" i="3" s="1"/>
  <c r="I117" i="3"/>
  <c r="I116" i="3" s="1"/>
  <c r="I119" i="3"/>
  <c r="I118" i="3" s="1"/>
  <c r="I121" i="3"/>
  <c r="I122" i="3"/>
  <c r="I124" i="3"/>
  <c r="I123" i="3" s="1"/>
  <c r="I126" i="3"/>
  <c r="I125" i="3" s="1"/>
  <c r="I128" i="3"/>
  <c r="I127" i="3" s="1"/>
  <c r="I130" i="3"/>
  <c r="I129" i="3" s="1"/>
  <c r="I132" i="3"/>
  <c r="I131" i="3" s="1"/>
  <c r="I134" i="3"/>
  <c r="I133" i="3" s="1"/>
  <c r="I136" i="3"/>
  <c r="I135" i="3" s="1"/>
  <c r="I138" i="3"/>
  <c r="I137" i="3" s="1"/>
  <c r="I143" i="3"/>
  <c r="I142" i="3" s="1"/>
  <c r="I145" i="3"/>
  <c r="I146" i="3"/>
  <c r="I148" i="3"/>
  <c r="I149" i="3"/>
  <c r="I151" i="3"/>
  <c r="I150" i="3" s="1"/>
  <c r="I153" i="3"/>
  <c r="I152" i="3" s="1"/>
  <c r="I155" i="3"/>
  <c r="I154" i="3" s="1"/>
  <c r="I157" i="3"/>
  <c r="I156" i="3" s="1"/>
  <c r="I159" i="3"/>
  <c r="I158" i="3" s="1"/>
  <c r="I161" i="3"/>
  <c r="I160" i="3" s="1"/>
  <c r="I163" i="3"/>
  <c r="I162" i="3" s="1"/>
  <c r="I165" i="3"/>
  <c r="I164" i="3" s="1"/>
  <c r="I167" i="3"/>
  <c r="I166" i="3" s="1"/>
  <c r="I169" i="3"/>
  <c r="I168" i="3" s="1"/>
  <c r="I173" i="3"/>
  <c r="I172" i="3" s="1"/>
  <c r="I175" i="3"/>
  <c r="I174" i="3" s="1"/>
  <c r="I177" i="3"/>
  <c r="I176" i="3" s="1"/>
  <c r="I179" i="3"/>
  <c r="I178" i="3" s="1"/>
  <c r="I184" i="3"/>
  <c r="I183" i="3" s="1"/>
  <c r="I186" i="3"/>
  <c r="I185" i="3" s="1"/>
  <c r="I188" i="3"/>
  <c r="I187" i="3" s="1"/>
  <c r="I190" i="3"/>
  <c r="I189" i="3" s="1"/>
  <c r="I192" i="3"/>
  <c r="I191" i="3" s="1"/>
  <c r="I194" i="3"/>
  <c r="I195" i="3"/>
  <c r="I202" i="3"/>
  <c r="I203" i="3"/>
  <c r="I204" i="3"/>
  <c r="I206" i="3"/>
  <c r="I207" i="3"/>
  <c r="I198" i="3"/>
  <c r="I197" i="3" s="1"/>
  <c r="I200" i="3"/>
  <c r="I199" i="3" s="1"/>
  <c r="I209" i="3"/>
  <c r="I210" i="3"/>
  <c r="I211" i="3"/>
  <c r="I212" i="3"/>
  <c r="I216" i="3"/>
  <c r="I217" i="3"/>
  <c r="I218" i="3"/>
  <c r="I219" i="3"/>
  <c r="I220" i="3"/>
  <c r="I221" i="3"/>
  <c r="I9" i="3"/>
  <c r="I11" i="3"/>
  <c r="I12" i="3"/>
  <c r="J28" i="3"/>
  <c r="J30" i="3"/>
  <c r="J31" i="3"/>
  <c r="J32" i="3"/>
  <c r="J37" i="3"/>
  <c r="J148" i="3"/>
  <c r="J18" i="3"/>
  <c r="J17" i="3" s="1"/>
  <c r="J20" i="3"/>
  <c r="J21" i="3"/>
  <c r="J22" i="3"/>
  <c r="J24" i="3"/>
  <c r="J23" i="3" s="1"/>
  <c r="J26" i="3"/>
  <c r="J25" i="3" s="1"/>
  <c r="J39" i="3"/>
  <c r="J40" i="3"/>
  <c r="J42" i="3"/>
  <c r="J44" i="3"/>
  <c r="J43" i="3" s="1"/>
  <c r="J46" i="3"/>
  <c r="J45" i="3" s="1"/>
  <c r="J48" i="3"/>
  <c r="J47" i="3" s="1"/>
  <c r="J52" i="3"/>
  <c r="J51" i="3" s="1"/>
  <c r="J54" i="3"/>
  <c r="J53" i="3" s="1"/>
  <c r="J56" i="3"/>
  <c r="J55" i="3" s="1"/>
  <c r="J64" i="3"/>
  <c r="J63" i="3" s="1"/>
  <c r="J72" i="3"/>
  <c r="J71" i="3" s="1"/>
  <c r="J74" i="3"/>
  <c r="J73" i="3" s="1"/>
  <c r="J80" i="3"/>
  <c r="J79" i="3" s="1"/>
  <c r="J82" i="3"/>
  <c r="J81" i="3" s="1"/>
  <c r="J84" i="3"/>
  <c r="J85" i="3"/>
  <c r="J89" i="3"/>
  <c r="J88" i="3" s="1"/>
  <c r="J91" i="3"/>
  <c r="J90" i="3" s="1"/>
  <c r="J97" i="3"/>
  <c r="J96" i="3" s="1"/>
  <c r="J101" i="3"/>
  <c r="J100" i="3" s="1"/>
  <c r="J103" i="3"/>
  <c r="J102" i="3" s="1"/>
  <c r="J105" i="3"/>
  <c r="J104" i="3" s="1"/>
  <c r="J113" i="3"/>
  <c r="J112" i="3" s="1"/>
  <c r="J115" i="3"/>
  <c r="J114" i="3" s="1"/>
  <c r="J117" i="3"/>
  <c r="J116" i="3" s="1"/>
  <c r="J119" i="3"/>
  <c r="J118" i="3" s="1"/>
  <c r="J121" i="3"/>
  <c r="J122" i="3"/>
  <c r="J124" i="3"/>
  <c r="J123" i="3" s="1"/>
  <c r="J126" i="3"/>
  <c r="J125" i="3" s="1"/>
  <c r="J128" i="3"/>
  <c r="J127" i="3" s="1"/>
  <c r="J130" i="3"/>
  <c r="J129" i="3" s="1"/>
  <c r="J134" i="3"/>
  <c r="J133" i="3" s="1"/>
  <c r="J136" i="3"/>
  <c r="J135" i="3" s="1"/>
  <c r="J138" i="3"/>
  <c r="J137" i="3" s="1"/>
  <c r="J140" i="3"/>
  <c r="J141" i="3"/>
  <c r="J143" i="3"/>
  <c r="J142" i="3" s="1"/>
  <c r="J145" i="3"/>
  <c r="J146" i="3"/>
  <c r="J151" i="3"/>
  <c r="J150" i="3" s="1"/>
  <c r="J153" i="3"/>
  <c r="J152" i="3" s="1"/>
  <c r="J155" i="3"/>
  <c r="J154" i="3" s="1"/>
  <c r="J157" i="3"/>
  <c r="J156" i="3" s="1"/>
  <c r="J159" i="3"/>
  <c r="J158" i="3" s="1"/>
  <c r="J161" i="3"/>
  <c r="J160" i="3" s="1"/>
  <c r="J163" i="3"/>
  <c r="J162" i="3" s="1"/>
  <c r="J165" i="3"/>
  <c r="J164" i="3" s="1"/>
  <c r="J167" i="3"/>
  <c r="J166" i="3" s="1"/>
  <c r="J169" i="3"/>
  <c r="J168" i="3" s="1"/>
  <c r="J173" i="3"/>
  <c r="J172" i="3" s="1"/>
  <c r="J175" i="3"/>
  <c r="J174" i="3" s="1"/>
  <c r="J177" i="3"/>
  <c r="J176" i="3" s="1"/>
  <c r="J181" i="3"/>
  <c r="J182" i="3"/>
  <c r="J184" i="3"/>
  <c r="J183" i="3" s="1"/>
  <c r="J188" i="3"/>
  <c r="J187" i="3" s="1"/>
  <c r="J190" i="3"/>
  <c r="J189" i="3" s="1"/>
  <c r="J192" i="3"/>
  <c r="J191" i="3" s="1"/>
  <c r="J194" i="3"/>
  <c r="J195" i="3"/>
  <c r="J216" i="3"/>
  <c r="J217" i="3"/>
  <c r="J219" i="3"/>
  <c r="J221" i="3"/>
  <c r="J200" i="3"/>
  <c r="J199" i="3" s="1"/>
  <c r="J209" i="3"/>
  <c r="J210" i="3"/>
  <c r="J211" i="3"/>
  <c r="J212" i="3"/>
  <c r="K15" i="3"/>
  <c r="K16" i="3"/>
  <c r="K20" i="3"/>
  <c r="K22" i="3"/>
  <c r="K39" i="3"/>
  <c r="K18" i="3"/>
  <c r="K17" i="3" s="1"/>
  <c r="K24" i="3"/>
  <c r="K23" i="3" s="1"/>
  <c r="K28" i="3"/>
  <c r="K29" i="3"/>
  <c r="K30" i="3"/>
  <c r="K31" i="3"/>
  <c r="K32" i="3"/>
  <c r="K37" i="3"/>
  <c r="K44" i="3"/>
  <c r="K43" i="3" s="1"/>
  <c r="K46" i="3"/>
  <c r="K45" i="3" s="1"/>
  <c r="K48" i="3"/>
  <c r="K47" i="3" s="1"/>
  <c r="K50" i="3"/>
  <c r="K49" i="3" s="1"/>
  <c r="K52" i="3"/>
  <c r="K51" i="3" s="1"/>
  <c r="K54" i="3"/>
  <c r="K53" i="3" s="1"/>
  <c r="K56" i="3"/>
  <c r="K55" i="3" s="1"/>
  <c r="K58" i="3"/>
  <c r="K57" i="3" s="1"/>
  <c r="K60" i="3"/>
  <c r="K59" i="3" s="1"/>
  <c r="K62" i="3"/>
  <c r="K61" i="3" s="1"/>
  <c r="K64" i="3"/>
  <c r="K63" i="3" s="1"/>
  <c r="K66" i="3"/>
  <c r="K65" i="3" s="1"/>
  <c r="K68" i="3"/>
  <c r="K67" i="3" s="1"/>
  <c r="K70" i="3"/>
  <c r="K69" i="3" s="1"/>
  <c r="K74" i="3"/>
  <c r="K73" i="3" s="1"/>
  <c r="K76" i="3"/>
  <c r="K75" i="3" s="1"/>
  <c r="K78" i="3"/>
  <c r="K77" i="3" s="1"/>
  <c r="K80" i="3"/>
  <c r="K79" i="3" s="1"/>
  <c r="K84" i="3"/>
  <c r="K85" i="3"/>
  <c r="K87" i="3"/>
  <c r="K86" i="3" s="1"/>
  <c r="K89" i="3"/>
  <c r="K88" i="3" s="1"/>
  <c r="K93" i="3"/>
  <c r="K92" i="3" s="1"/>
  <c r="K95" i="3"/>
  <c r="K94" i="3" s="1"/>
  <c r="K97" i="3"/>
  <c r="K96" i="3" s="1"/>
  <c r="K99" i="3"/>
  <c r="K98" i="3" s="1"/>
  <c r="K101" i="3"/>
  <c r="K100" i="3" s="1"/>
  <c r="K103" i="3"/>
  <c r="K102" i="3" s="1"/>
  <c r="K107" i="3"/>
  <c r="K106" i="3" s="1"/>
  <c r="K109" i="3"/>
  <c r="K108" i="3" s="1"/>
  <c r="K111" i="3"/>
  <c r="K110" i="3" s="1"/>
  <c r="K113" i="3"/>
  <c r="K112" i="3" s="1"/>
  <c r="K115" i="3"/>
  <c r="K114" i="3" s="1"/>
  <c r="K117" i="3"/>
  <c r="K116" i="3" s="1"/>
  <c r="K119" i="3"/>
  <c r="K118" i="3" s="1"/>
  <c r="K121" i="3"/>
  <c r="K122" i="3"/>
  <c r="K124" i="3"/>
  <c r="K123" i="3" s="1"/>
  <c r="K126" i="3"/>
  <c r="K125" i="3" s="1"/>
  <c r="K128" i="3"/>
  <c r="K127" i="3" s="1"/>
  <c r="K130" i="3"/>
  <c r="K129" i="3" s="1"/>
  <c r="K132" i="3"/>
  <c r="K131" i="3" s="1"/>
  <c r="K134" i="3"/>
  <c r="K133" i="3" s="1"/>
  <c r="K136" i="3"/>
  <c r="K135" i="3" s="1"/>
  <c r="K140" i="3"/>
  <c r="K141" i="3"/>
  <c r="K143" i="3"/>
  <c r="K142" i="3" s="1"/>
  <c r="K145" i="3"/>
  <c r="K146" i="3"/>
  <c r="K148" i="3"/>
  <c r="K149" i="3"/>
  <c r="K151" i="3"/>
  <c r="K150" i="3" s="1"/>
  <c r="K153" i="3"/>
  <c r="K152" i="3" s="1"/>
  <c r="K155" i="3"/>
  <c r="K154" i="3" s="1"/>
  <c r="K157" i="3"/>
  <c r="K156" i="3" s="1"/>
  <c r="K159" i="3"/>
  <c r="K158" i="3" s="1"/>
  <c r="K163" i="3"/>
  <c r="K162" i="3" s="1"/>
  <c r="K165" i="3"/>
  <c r="K164" i="3" s="1"/>
  <c r="K169" i="3"/>
  <c r="K168" i="3" s="1"/>
  <c r="K175" i="3"/>
  <c r="K174" i="3" s="1"/>
  <c r="K177" i="3"/>
  <c r="K176" i="3" s="1"/>
  <c r="K179" i="3"/>
  <c r="K178" i="3" s="1"/>
  <c r="K181" i="3"/>
  <c r="K182" i="3"/>
  <c r="K184" i="3"/>
  <c r="K183" i="3" s="1"/>
  <c r="K186" i="3"/>
  <c r="K185" i="3" s="1"/>
  <c r="K188" i="3"/>
  <c r="K187" i="3" s="1"/>
  <c r="K190" i="3"/>
  <c r="K189" i="3" s="1"/>
  <c r="K192" i="3"/>
  <c r="K191" i="3" s="1"/>
  <c r="K221" i="3"/>
  <c r="K216" i="3"/>
  <c r="K218" i="3"/>
  <c r="K220" i="3"/>
  <c r="K198" i="3"/>
  <c r="K197" i="3" s="1"/>
  <c r="K200" i="3"/>
  <c r="K199" i="3" s="1"/>
  <c r="K202" i="3"/>
  <c r="K203" i="3"/>
  <c r="K204" i="3"/>
  <c r="K206" i="3"/>
  <c r="K207" i="3"/>
  <c r="K209" i="3"/>
  <c r="K210" i="3"/>
  <c r="K211" i="3"/>
  <c r="K212" i="3"/>
  <c r="K9" i="3"/>
  <c r="K11" i="3"/>
  <c r="K12" i="3"/>
  <c r="L40" i="3"/>
  <c r="L42" i="3"/>
  <c r="L122" i="3"/>
  <c r="L149" i="3"/>
  <c r="L15" i="3"/>
  <c r="L16" i="3"/>
  <c r="L20" i="3"/>
  <c r="L21" i="3"/>
  <c r="L22" i="3"/>
  <c r="L26" i="3"/>
  <c r="L25" i="3" s="1"/>
  <c r="L28" i="3"/>
  <c r="L29" i="3"/>
  <c r="L30" i="3"/>
  <c r="L31" i="3"/>
  <c r="L32" i="3"/>
  <c r="L37" i="3"/>
  <c r="L44" i="3"/>
  <c r="L43" i="3" s="1"/>
  <c r="L46" i="3"/>
  <c r="L45" i="3" s="1"/>
  <c r="L48" i="3"/>
  <c r="L47" i="3" s="1"/>
  <c r="L50" i="3"/>
  <c r="L49" i="3" s="1"/>
  <c r="L52" i="3"/>
  <c r="L51" i="3" s="1"/>
  <c r="L54" i="3"/>
  <c r="L53" i="3" s="1"/>
  <c r="L56" i="3"/>
  <c r="L55" i="3" s="1"/>
  <c r="L58" i="3"/>
  <c r="L57" i="3" s="1"/>
  <c r="L60" i="3"/>
  <c r="L59" i="3" s="1"/>
  <c r="L62" i="3"/>
  <c r="L61" i="3" s="1"/>
  <c r="L64" i="3"/>
  <c r="L63" i="3" s="1"/>
  <c r="L66" i="3"/>
  <c r="L65" i="3" s="1"/>
  <c r="L68" i="3"/>
  <c r="L67" i="3" s="1"/>
  <c r="L70" i="3"/>
  <c r="L69" i="3" s="1"/>
  <c r="L72" i="3"/>
  <c r="L71" i="3" s="1"/>
  <c r="L74" i="3"/>
  <c r="L73" i="3" s="1"/>
  <c r="L76" i="3"/>
  <c r="L75" i="3" s="1"/>
  <c r="L78" i="3"/>
  <c r="L77" i="3" s="1"/>
  <c r="L80" i="3"/>
  <c r="L79" i="3" s="1"/>
  <c r="L82" i="3"/>
  <c r="L81" i="3" s="1"/>
  <c r="L84" i="3"/>
  <c r="L85" i="3"/>
  <c r="L87" i="3"/>
  <c r="L86" i="3" s="1"/>
  <c r="L89" i="3"/>
  <c r="L88" i="3" s="1"/>
  <c r="L91" i="3"/>
  <c r="L90" i="3" s="1"/>
  <c r="L93" i="3"/>
  <c r="L92" i="3" s="1"/>
  <c r="L95" i="3"/>
  <c r="L94" i="3" s="1"/>
  <c r="L97" i="3"/>
  <c r="L96" i="3" s="1"/>
  <c r="L99" i="3"/>
  <c r="L98" i="3" s="1"/>
  <c r="L101" i="3"/>
  <c r="L100" i="3" s="1"/>
  <c r="L103" i="3"/>
  <c r="L102" i="3" s="1"/>
  <c r="L105" i="3"/>
  <c r="L104" i="3" s="1"/>
  <c r="L107" i="3"/>
  <c r="L106" i="3" s="1"/>
  <c r="L109" i="3"/>
  <c r="L108" i="3" s="1"/>
  <c r="L111" i="3"/>
  <c r="L110" i="3" s="1"/>
  <c r="L113" i="3"/>
  <c r="L112" i="3" s="1"/>
  <c r="L115" i="3"/>
  <c r="L114" i="3" s="1"/>
  <c r="L117" i="3"/>
  <c r="L116" i="3" s="1"/>
  <c r="L119" i="3"/>
  <c r="L118" i="3" s="1"/>
  <c r="L124" i="3"/>
  <c r="L123" i="3" s="1"/>
  <c r="L132" i="3"/>
  <c r="L131" i="3" s="1"/>
  <c r="L138" i="3"/>
  <c r="L137" i="3" s="1"/>
  <c r="L140" i="3"/>
  <c r="L141" i="3"/>
  <c r="L143" i="3"/>
  <c r="L142" i="3" s="1"/>
  <c r="L145" i="3"/>
  <c r="L146" i="3"/>
  <c r="L151" i="3"/>
  <c r="L150" i="3" s="1"/>
  <c r="L153" i="3"/>
  <c r="L152" i="3" s="1"/>
  <c r="L155" i="3"/>
  <c r="L154" i="3" s="1"/>
  <c r="L157" i="3"/>
  <c r="L156" i="3" s="1"/>
  <c r="L159" i="3"/>
  <c r="L158" i="3" s="1"/>
  <c r="L161" i="3"/>
  <c r="L160" i="3" s="1"/>
  <c r="L165" i="3"/>
  <c r="L164" i="3" s="1"/>
  <c r="L167" i="3"/>
  <c r="L166" i="3" s="1"/>
  <c r="L169" i="3"/>
  <c r="L168" i="3" s="1"/>
  <c r="L173" i="3"/>
  <c r="L172" i="3" s="1"/>
  <c r="L175" i="3"/>
  <c r="L174" i="3" s="1"/>
  <c r="L177" i="3"/>
  <c r="L176" i="3" s="1"/>
  <c r="L179" i="3"/>
  <c r="L178" i="3" s="1"/>
  <c r="L181" i="3"/>
  <c r="L182" i="3"/>
  <c r="L186" i="3"/>
  <c r="L185" i="3" s="1"/>
  <c r="L192" i="3"/>
  <c r="L191" i="3" s="1"/>
  <c r="L194" i="3"/>
  <c r="L195" i="3"/>
  <c r="L217" i="3"/>
  <c r="L218" i="3"/>
  <c r="L219" i="3"/>
  <c r="L220" i="3"/>
  <c r="L221" i="3"/>
  <c r="L198" i="3"/>
  <c r="L197" i="3" s="1"/>
  <c r="L202" i="3"/>
  <c r="L203" i="3"/>
  <c r="L204" i="3"/>
  <c r="L206" i="3"/>
  <c r="L207" i="3"/>
  <c r="L9" i="3"/>
  <c r="L11" i="3"/>
  <c r="L12" i="3"/>
  <c r="M21" i="3"/>
  <c r="M22" i="3"/>
  <c r="M15" i="3"/>
  <c r="M16" i="3"/>
  <c r="M18" i="3"/>
  <c r="M17" i="3" s="1"/>
  <c r="M24" i="3"/>
  <c r="M23" i="3" s="1"/>
  <c r="M26" i="3"/>
  <c r="M25" i="3" s="1"/>
  <c r="M28" i="3"/>
  <c r="M29" i="3"/>
  <c r="M30" i="3"/>
  <c r="M31" i="3"/>
  <c r="M32" i="3"/>
  <c r="M37" i="3"/>
  <c r="M39" i="3"/>
  <c r="M40" i="3"/>
  <c r="M42" i="3"/>
  <c r="M44" i="3"/>
  <c r="M43" i="3" s="1"/>
  <c r="M46" i="3"/>
  <c r="M45" i="3" s="1"/>
  <c r="M48" i="3"/>
  <c r="M47" i="3" s="1"/>
  <c r="M50" i="3"/>
  <c r="M49" i="3" s="1"/>
  <c r="M52" i="3"/>
  <c r="M51" i="3" s="1"/>
  <c r="M54" i="3"/>
  <c r="M53" i="3" s="1"/>
  <c r="M56" i="3"/>
  <c r="M55" i="3" s="1"/>
  <c r="M58" i="3"/>
  <c r="M57" i="3" s="1"/>
  <c r="M60" i="3"/>
  <c r="M59" i="3" s="1"/>
  <c r="M62" i="3"/>
  <c r="M61" i="3" s="1"/>
  <c r="M64" i="3"/>
  <c r="M63" i="3" s="1"/>
  <c r="M66" i="3"/>
  <c r="M65" i="3" s="1"/>
  <c r="M68" i="3"/>
  <c r="M67" i="3" s="1"/>
  <c r="M70" i="3"/>
  <c r="M69" i="3" s="1"/>
  <c r="M72" i="3"/>
  <c r="M71" i="3" s="1"/>
  <c r="M74" i="3"/>
  <c r="M73" i="3" s="1"/>
  <c r="M76" i="3"/>
  <c r="M75" i="3" s="1"/>
  <c r="M78" i="3"/>
  <c r="M77" i="3" s="1"/>
  <c r="M80" i="3"/>
  <c r="M79" i="3" s="1"/>
  <c r="M82" i="3"/>
  <c r="M81" i="3" s="1"/>
  <c r="M84" i="3"/>
  <c r="M85" i="3"/>
  <c r="M87" i="3"/>
  <c r="M86" i="3" s="1"/>
  <c r="M89" i="3"/>
  <c r="M88" i="3" s="1"/>
  <c r="M91" i="3"/>
  <c r="M90" i="3" s="1"/>
  <c r="M93" i="3"/>
  <c r="M92" i="3" s="1"/>
  <c r="M95" i="3"/>
  <c r="M94" i="3" s="1"/>
  <c r="M97" i="3"/>
  <c r="M96" i="3" s="1"/>
  <c r="M99" i="3"/>
  <c r="M98" i="3" s="1"/>
  <c r="M101" i="3"/>
  <c r="M100" i="3" s="1"/>
  <c r="M103" i="3"/>
  <c r="M102" i="3" s="1"/>
  <c r="M105" i="3"/>
  <c r="M104" i="3" s="1"/>
  <c r="M107" i="3"/>
  <c r="M106" i="3" s="1"/>
  <c r="M109" i="3"/>
  <c r="M108" i="3" s="1"/>
  <c r="M111" i="3"/>
  <c r="M110" i="3" s="1"/>
  <c r="M113" i="3"/>
  <c r="M112" i="3" s="1"/>
  <c r="M115" i="3"/>
  <c r="M114" i="3" s="1"/>
  <c r="M117" i="3"/>
  <c r="M116" i="3" s="1"/>
  <c r="M119" i="3"/>
  <c r="M118" i="3" s="1"/>
  <c r="M121" i="3"/>
  <c r="M122" i="3"/>
  <c r="M124" i="3"/>
  <c r="M123" i="3" s="1"/>
  <c r="M126" i="3"/>
  <c r="M125" i="3" s="1"/>
  <c r="M128" i="3"/>
  <c r="M127" i="3" s="1"/>
  <c r="M130" i="3"/>
  <c r="M129" i="3" s="1"/>
  <c r="M132" i="3"/>
  <c r="M131" i="3" s="1"/>
  <c r="M134" i="3"/>
  <c r="M133" i="3" s="1"/>
  <c r="M136" i="3"/>
  <c r="M135" i="3" s="1"/>
  <c r="M138" i="3"/>
  <c r="M137" i="3" s="1"/>
  <c r="M140" i="3"/>
  <c r="M141" i="3"/>
  <c r="M143" i="3"/>
  <c r="M142" i="3" s="1"/>
  <c r="M145" i="3"/>
  <c r="M146" i="3"/>
  <c r="M148" i="3"/>
  <c r="M149" i="3"/>
  <c r="M151" i="3"/>
  <c r="M150" i="3" s="1"/>
  <c r="M153" i="3"/>
  <c r="M152" i="3" s="1"/>
  <c r="M155" i="3"/>
  <c r="M154" i="3" s="1"/>
  <c r="M157" i="3"/>
  <c r="M156" i="3" s="1"/>
  <c r="M159" i="3"/>
  <c r="M158" i="3" s="1"/>
  <c r="M161" i="3"/>
  <c r="M160" i="3" s="1"/>
  <c r="M163" i="3"/>
  <c r="M162" i="3" s="1"/>
  <c r="M165" i="3"/>
  <c r="M164" i="3" s="1"/>
  <c r="M167" i="3"/>
  <c r="M166" i="3" s="1"/>
  <c r="M169" i="3"/>
  <c r="M168" i="3" s="1"/>
  <c r="M173" i="3"/>
  <c r="M172" i="3" s="1"/>
  <c r="M175" i="3"/>
  <c r="M174" i="3" s="1"/>
  <c r="M177" i="3"/>
  <c r="M176" i="3" s="1"/>
  <c r="M179" i="3"/>
  <c r="M178" i="3" s="1"/>
  <c r="M181" i="3"/>
  <c r="M182" i="3"/>
  <c r="M184" i="3"/>
  <c r="M183" i="3" s="1"/>
  <c r="M186" i="3"/>
  <c r="M185" i="3" s="1"/>
  <c r="M188" i="3"/>
  <c r="M187" i="3" s="1"/>
  <c r="M190" i="3"/>
  <c r="M189" i="3" s="1"/>
  <c r="M192" i="3"/>
  <c r="M191" i="3" s="1"/>
  <c r="M194" i="3"/>
  <c r="M195" i="3"/>
  <c r="M9" i="3"/>
  <c r="M11" i="3"/>
  <c r="M12" i="3"/>
  <c r="M198" i="3"/>
  <c r="M197" i="3" s="1"/>
  <c r="M200" i="3"/>
  <c r="M199" i="3" s="1"/>
  <c r="M202" i="3"/>
  <c r="M203" i="3"/>
  <c r="M204" i="3"/>
  <c r="M206" i="3"/>
  <c r="M207" i="3"/>
  <c r="M209" i="3"/>
  <c r="M210" i="3"/>
  <c r="M211" i="3"/>
  <c r="M212" i="3"/>
  <c r="M216" i="3"/>
  <c r="M217" i="3"/>
  <c r="M218" i="3"/>
  <c r="M219" i="3"/>
  <c r="M220" i="3"/>
  <c r="M221" i="3"/>
  <c r="Y21" i="1"/>
  <c r="Y57" i="1"/>
  <c r="Y61" i="1"/>
  <c r="Y67" i="1"/>
  <c r="Y84" i="1"/>
  <c r="Y88" i="1"/>
  <c r="Y102" i="1"/>
  <c r="Y104" i="1"/>
  <c r="Y112" i="1"/>
  <c r="Y131" i="1"/>
  <c r="Y135" i="1"/>
  <c r="Y154" i="1"/>
  <c r="Y166" i="1"/>
  <c r="Y189" i="1"/>
  <c r="Y213" i="1"/>
  <c r="BL191" i="1"/>
  <c r="BL135" i="1"/>
  <c r="BL88" i="1"/>
  <c r="X214" i="1"/>
  <c r="X215" i="1"/>
  <c r="X216" i="1"/>
  <c r="X217" i="1"/>
  <c r="X218" i="1"/>
  <c r="X219" i="1"/>
  <c r="Q213" i="1"/>
  <c r="Q206" i="1"/>
  <c r="Q199" i="1"/>
  <c r="Q197" i="1"/>
  <c r="Q195" i="1"/>
  <c r="Q191" i="1"/>
  <c r="Q189" i="1"/>
  <c r="Q187" i="1"/>
  <c r="Q185" i="1"/>
  <c r="Q183" i="1"/>
  <c r="Q181" i="1"/>
  <c r="Q176" i="1"/>
  <c r="Q174" i="1"/>
  <c r="Q172" i="1"/>
  <c r="Q170" i="1"/>
  <c r="Q166" i="1"/>
  <c r="Q164" i="1"/>
  <c r="Q162" i="1"/>
  <c r="Q160" i="1"/>
  <c r="Q158" i="1"/>
  <c r="Q156" i="1"/>
  <c r="Q154" i="1"/>
  <c r="Q152" i="1"/>
  <c r="Q150" i="1"/>
  <c r="Q148" i="1"/>
  <c r="Q145" i="1"/>
  <c r="Q142" i="1"/>
  <c r="Q140" i="1"/>
  <c r="Q137" i="1"/>
  <c r="Q135" i="1"/>
  <c r="Q133" i="1"/>
  <c r="Q131" i="1"/>
  <c r="Q129" i="1"/>
  <c r="Q127" i="1"/>
  <c r="Q125" i="1"/>
  <c r="Q123" i="1"/>
  <c r="Q121" i="1"/>
  <c r="Q118" i="1"/>
  <c r="Q116" i="1"/>
  <c r="Q114" i="1"/>
  <c r="Q112" i="1"/>
  <c r="Q110" i="1"/>
  <c r="Q108" i="1"/>
  <c r="Q106" i="1"/>
  <c r="Q104" i="1"/>
  <c r="Q102" i="1"/>
  <c r="Q100" i="1"/>
  <c r="Q98" i="1"/>
  <c r="Q96" i="1"/>
  <c r="Q94" i="1"/>
  <c r="Q92" i="1"/>
  <c r="Q90" i="1"/>
  <c r="Q88" i="1"/>
  <c r="Q86" i="1"/>
  <c r="Q84" i="1"/>
  <c r="Q79" i="1"/>
  <c r="Q77" i="1"/>
  <c r="Q75" i="1"/>
  <c r="Q73" i="1"/>
  <c r="Q71" i="1"/>
  <c r="Q69" i="1"/>
  <c r="Q67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6" i="1"/>
  <c r="V45" i="1"/>
  <c r="U214" i="1"/>
  <c r="V214" i="1" s="1"/>
  <c r="T214" i="1" s="1"/>
  <c r="Q25" i="1"/>
  <c r="Q23" i="1"/>
  <c r="Q21" i="1"/>
  <c r="Q17" i="1"/>
  <c r="Q12" i="1"/>
  <c r="Q6" i="1"/>
  <c r="R213" i="1"/>
  <c r="R206" i="1"/>
  <c r="R199" i="1"/>
  <c r="R197" i="1"/>
  <c r="R195" i="1"/>
  <c r="R6" i="1"/>
  <c r="R12" i="1"/>
  <c r="R17" i="1"/>
  <c r="R21" i="1"/>
  <c r="R23" i="1"/>
  <c r="R25" i="1"/>
  <c r="R36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4" i="1"/>
  <c r="R86" i="1"/>
  <c r="R88" i="1"/>
  <c r="R90" i="1"/>
  <c r="R92" i="1"/>
  <c r="R94" i="1"/>
  <c r="R96" i="1"/>
  <c r="R98" i="1"/>
  <c r="R100" i="1"/>
  <c r="R102" i="1"/>
  <c r="R104" i="1"/>
  <c r="R106" i="1"/>
  <c r="R108" i="1"/>
  <c r="R110" i="1"/>
  <c r="R112" i="1"/>
  <c r="R114" i="1"/>
  <c r="R116" i="1"/>
  <c r="R118" i="1"/>
  <c r="R121" i="1"/>
  <c r="R123" i="1"/>
  <c r="R125" i="1"/>
  <c r="R127" i="1"/>
  <c r="R129" i="1"/>
  <c r="R131" i="1"/>
  <c r="R133" i="1"/>
  <c r="R135" i="1"/>
  <c r="R137" i="1"/>
  <c r="R140" i="1"/>
  <c r="R142" i="1"/>
  <c r="R145" i="1"/>
  <c r="R148" i="1"/>
  <c r="R150" i="1"/>
  <c r="R152" i="1"/>
  <c r="R154" i="1"/>
  <c r="R156" i="1"/>
  <c r="R158" i="1"/>
  <c r="R160" i="1"/>
  <c r="R162" i="1"/>
  <c r="R164" i="1"/>
  <c r="R166" i="1"/>
  <c r="R170" i="1"/>
  <c r="R172" i="1"/>
  <c r="R174" i="1"/>
  <c r="R176" i="1"/>
  <c r="R178" i="1"/>
  <c r="R181" i="1"/>
  <c r="R183" i="1"/>
  <c r="R185" i="1"/>
  <c r="R187" i="1"/>
  <c r="R189" i="1"/>
  <c r="R191" i="1"/>
  <c r="S213" i="1"/>
  <c r="S206" i="1"/>
  <c r="S199" i="1"/>
  <c r="S197" i="1"/>
  <c r="S195" i="1"/>
  <c r="U215" i="1"/>
  <c r="V215" i="1" s="1"/>
  <c r="T215" i="1" s="1"/>
  <c r="U216" i="1"/>
  <c r="V216" i="1" s="1"/>
  <c r="U217" i="1"/>
  <c r="V217" i="1" s="1"/>
  <c r="T217" i="1" s="1"/>
  <c r="U218" i="1"/>
  <c r="V218" i="1" s="1"/>
  <c r="T218" i="1" s="1"/>
  <c r="U219" i="1"/>
  <c r="V219" i="1" s="1"/>
  <c r="T219" i="1" s="1"/>
  <c r="T195" i="1"/>
  <c r="U199" i="1"/>
  <c r="U197" i="1"/>
  <c r="V199" i="1"/>
  <c r="W213" i="1"/>
  <c r="W206" i="1"/>
  <c r="W199" i="1"/>
  <c r="W197" i="1"/>
  <c r="W195" i="1"/>
  <c r="S191" i="1"/>
  <c r="S189" i="1"/>
  <c r="S187" i="1"/>
  <c r="S185" i="1"/>
  <c r="S183" i="1"/>
  <c r="S181" i="1"/>
  <c r="S178" i="1"/>
  <c r="S176" i="1"/>
  <c r="S174" i="1"/>
  <c r="S172" i="1"/>
  <c r="S170" i="1"/>
  <c r="S166" i="1"/>
  <c r="S164" i="1"/>
  <c r="S162" i="1"/>
  <c r="S160" i="1"/>
  <c r="S158" i="1"/>
  <c r="S156" i="1"/>
  <c r="S154" i="1"/>
  <c r="S152" i="1"/>
  <c r="S150" i="1"/>
  <c r="S148" i="1"/>
  <c r="S145" i="1"/>
  <c r="S142" i="1"/>
  <c r="S140" i="1"/>
  <c r="S137" i="1"/>
  <c r="S135" i="1"/>
  <c r="S133" i="1"/>
  <c r="S131" i="1"/>
  <c r="S129" i="1"/>
  <c r="S127" i="1"/>
  <c r="S125" i="1"/>
  <c r="S123" i="1"/>
  <c r="S121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1" i="1"/>
  <c r="S79" i="1"/>
  <c r="S77" i="1"/>
  <c r="S75" i="1"/>
  <c r="S12" i="1"/>
  <c r="S17" i="1"/>
  <c r="S21" i="1"/>
  <c r="S23" i="1"/>
  <c r="S25" i="1"/>
  <c r="S36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73" i="1"/>
  <c r="S6" i="1"/>
  <c r="T189" i="1"/>
  <c r="T172" i="1"/>
  <c r="T156" i="1"/>
  <c r="U155" i="1"/>
  <c r="V155" i="1" s="1"/>
  <c r="V154" i="1" s="1"/>
  <c r="T152" i="1"/>
  <c r="T148" i="1"/>
  <c r="U144" i="1"/>
  <c r="V144" i="1" s="1"/>
  <c r="T144" i="1" s="1"/>
  <c r="T140" i="1"/>
  <c r="T135" i="1"/>
  <c r="T133" i="1"/>
  <c r="T131" i="1"/>
  <c r="T114" i="1"/>
  <c r="T106" i="1"/>
  <c r="T104" i="1"/>
  <c r="T100" i="1"/>
  <c r="T96" i="1"/>
  <c r="T92" i="1"/>
  <c r="T88" i="1"/>
  <c r="T84" i="1"/>
  <c r="T77" i="1"/>
  <c r="T75" i="1"/>
  <c r="T63" i="1"/>
  <c r="T61" i="1"/>
  <c r="T49" i="1"/>
  <c r="T45" i="1"/>
  <c r="T43" i="1"/>
  <c r="T23" i="1"/>
  <c r="T21" i="1"/>
  <c r="U191" i="1"/>
  <c r="U189" i="1"/>
  <c r="U176" i="1"/>
  <c r="U166" i="1"/>
  <c r="U162" i="1"/>
  <c r="U160" i="1"/>
  <c r="U156" i="1"/>
  <c r="U150" i="1"/>
  <c r="U135" i="1"/>
  <c r="U131" i="1"/>
  <c r="U127" i="1"/>
  <c r="U123" i="1"/>
  <c r="U118" i="1"/>
  <c r="U114" i="1"/>
  <c r="U112" i="1"/>
  <c r="U110" i="1"/>
  <c r="U106" i="1"/>
  <c r="U104" i="1"/>
  <c r="U102" i="1"/>
  <c r="U96" i="1"/>
  <c r="U92" i="1"/>
  <c r="U88" i="1"/>
  <c r="U84" i="1"/>
  <c r="U79" i="1"/>
  <c r="U77" i="1"/>
  <c r="U75" i="1"/>
  <c r="U67" i="1"/>
  <c r="U65" i="1"/>
  <c r="U63" i="1"/>
  <c r="U61" i="1"/>
  <c r="U53" i="1"/>
  <c r="U43" i="1"/>
  <c r="U35" i="1"/>
  <c r="U23" i="1"/>
  <c r="U21" i="1"/>
  <c r="U18" i="1"/>
  <c r="V18" i="1" s="1"/>
  <c r="V17" i="1" s="1"/>
  <c r="V176" i="1"/>
  <c r="V166" i="1"/>
  <c r="V156" i="1"/>
  <c r="V150" i="1"/>
  <c r="V135" i="1"/>
  <c r="V131" i="1"/>
  <c r="V114" i="1"/>
  <c r="V112" i="1"/>
  <c r="V110" i="1"/>
  <c r="V106" i="1"/>
  <c r="V104" i="1"/>
  <c r="V100" i="1"/>
  <c r="V96" i="1"/>
  <c r="V92" i="1"/>
  <c r="V88" i="1"/>
  <c r="V84" i="1"/>
  <c r="V77" i="1"/>
  <c r="V73" i="1"/>
  <c r="V67" i="1"/>
  <c r="V61" i="1"/>
  <c r="V57" i="1"/>
  <c r="V49" i="1"/>
  <c r="V43" i="1"/>
  <c r="V23" i="1"/>
  <c r="W187" i="1"/>
  <c r="W185" i="1"/>
  <c r="W183" i="1"/>
  <c r="W181" i="1"/>
  <c r="W176" i="1"/>
  <c r="W174" i="1"/>
  <c r="W172" i="1"/>
  <c r="W170" i="1"/>
  <c r="W166" i="1"/>
  <c r="W164" i="1"/>
  <c r="W162" i="1"/>
  <c r="W158" i="1"/>
  <c r="W156" i="1"/>
  <c r="W152" i="1"/>
  <c r="W150" i="1"/>
  <c r="W140" i="1"/>
  <c r="W137" i="1"/>
  <c r="W135" i="1"/>
  <c r="W133" i="1"/>
  <c r="W131" i="1"/>
  <c r="W129" i="1"/>
  <c r="W121" i="1"/>
  <c r="W118" i="1"/>
  <c r="W116" i="1"/>
  <c r="W114" i="1"/>
  <c r="W112" i="1"/>
  <c r="W110" i="1"/>
  <c r="W108" i="1"/>
  <c r="W106" i="1"/>
  <c r="W104" i="1"/>
  <c r="W102" i="1"/>
  <c r="W100" i="1"/>
  <c r="W98" i="1"/>
  <c r="W96" i="1"/>
  <c r="W94" i="1"/>
  <c r="W90" i="1"/>
  <c r="W88" i="1"/>
  <c r="W86" i="1"/>
  <c r="W84" i="1"/>
  <c r="W79" i="1"/>
  <c r="W77" i="1"/>
  <c r="W75" i="1"/>
  <c r="W71" i="1"/>
  <c r="W69" i="1"/>
  <c r="W67" i="1"/>
  <c r="W65" i="1"/>
  <c r="W63" i="1"/>
  <c r="W61" i="1"/>
  <c r="W59" i="1"/>
  <c r="W57" i="1"/>
  <c r="W55" i="1"/>
  <c r="W49" i="1"/>
  <c r="W47" i="1"/>
  <c r="W45" i="1"/>
  <c r="W43" i="1"/>
  <c r="W41" i="1"/>
  <c r="W36" i="1"/>
  <c r="W25" i="1"/>
  <c r="W23" i="1"/>
  <c r="W21" i="1"/>
  <c r="W17" i="1"/>
  <c r="W12" i="1"/>
  <c r="X189" i="1"/>
  <c r="X166" i="1"/>
  <c r="X158" i="1"/>
  <c r="X148" i="1"/>
  <c r="X135" i="1"/>
  <c r="X114" i="1"/>
  <c r="X104" i="1"/>
  <c r="X102" i="1"/>
  <c r="X96" i="1"/>
  <c r="X88" i="1"/>
  <c r="X84" i="1"/>
  <c r="X67" i="1"/>
  <c r="X57" i="1"/>
  <c r="X49" i="1"/>
  <c r="X45" i="1"/>
  <c r="X23" i="1"/>
  <c r="U6" i="1"/>
  <c r="W6" i="1"/>
  <c r="G49" i="2"/>
  <c r="G48" i="2"/>
  <c r="U142" i="1"/>
  <c r="AD17" i="1"/>
  <c r="I32" i="3"/>
  <c r="J202" i="3"/>
  <c r="T155" i="1"/>
  <c r="T154" i="1" s="1"/>
  <c r="V142" i="1"/>
  <c r="G85" i="3"/>
  <c r="AQ113" i="1"/>
  <c r="AW113" i="1" s="1"/>
  <c r="AW112" i="1" s="1"/>
  <c r="AS204" i="1"/>
  <c r="AW204" i="1" s="1"/>
  <c r="AQ143" i="1"/>
  <c r="AQ142" i="1" s="1"/>
  <c r="AP81" i="1"/>
  <c r="AC196" i="1" l="1"/>
  <c r="BA196" i="1" s="1"/>
  <c r="BK196" i="1" s="1"/>
  <c r="BK195" i="1" s="1"/>
  <c r="X152" i="1"/>
  <c r="Y148" i="1"/>
  <c r="AA149" i="1"/>
  <c r="AA148" i="1" s="1"/>
  <c r="AQ139" i="1"/>
  <c r="X133" i="1"/>
  <c r="X131" i="1"/>
  <c r="X61" i="1"/>
  <c r="AA62" i="1"/>
  <c r="H169" i="3"/>
  <c r="H168" i="3" s="1"/>
  <c r="H64" i="3"/>
  <c r="X63" i="1"/>
  <c r="X75" i="1"/>
  <c r="X110" i="1"/>
  <c r="X150" i="1"/>
  <c r="X176" i="1"/>
  <c r="W189" i="1"/>
  <c r="V63" i="1"/>
  <c r="V69" i="1"/>
  <c r="V75" i="1"/>
  <c r="V118" i="1"/>
  <c r="V133" i="1"/>
  <c r="V140" i="1"/>
  <c r="V172" i="1"/>
  <c r="V189" i="1"/>
  <c r="U49" i="1"/>
  <c r="U69" i="1"/>
  <c r="U133" i="1"/>
  <c r="U140" i="1"/>
  <c r="U172" i="1"/>
  <c r="U187" i="1"/>
  <c r="T67" i="1"/>
  <c r="T110" i="1"/>
  <c r="T150" i="1"/>
  <c r="T166" i="1"/>
  <c r="T176" i="1"/>
  <c r="V195" i="1"/>
  <c r="U195" i="1"/>
  <c r="Y114" i="1"/>
  <c r="Y110" i="1"/>
  <c r="BB19" i="1"/>
  <c r="BB17" i="1" s="1"/>
  <c r="AC202" i="1"/>
  <c r="BA202" i="1" s="1"/>
  <c r="BK202" i="1" s="1"/>
  <c r="AA115" i="1"/>
  <c r="H117" i="3"/>
  <c r="H116" i="3" s="1"/>
  <c r="F116" i="3" s="1"/>
  <c r="AB43" i="1"/>
  <c r="G157" i="3"/>
  <c r="F157" i="3" s="1"/>
  <c r="BL175" i="1"/>
  <c r="BL174" i="1" s="1"/>
  <c r="AW62" i="1"/>
  <c r="AW61" i="1" s="1"/>
  <c r="W194" i="1"/>
  <c r="AF194" i="1"/>
  <c r="AD194" i="1"/>
  <c r="Z194" i="1"/>
  <c r="BL107" i="1"/>
  <c r="BL106" i="1" s="1"/>
  <c r="BF194" i="1"/>
  <c r="AO194" i="1"/>
  <c r="AO11" i="1"/>
  <c r="AK194" i="1"/>
  <c r="AP194" i="1"/>
  <c r="AA194" i="1"/>
  <c r="BJ194" i="1"/>
  <c r="BE194" i="1"/>
  <c r="BD194" i="1"/>
  <c r="AZ194" i="1"/>
  <c r="AY194" i="1"/>
  <c r="AJ194" i="1"/>
  <c r="AI194" i="1"/>
  <c r="AV194" i="1"/>
  <c r="AQ194" i="1"/>
  <c r="BA205" i="1"/>
  <c r="BK205" i="1" s="1"/>
  <c r="J207" i="3"/>
  <c r="AN11" i="1"/>
  <c r="J206" i="3"/>
  <c r="F206" i="3" s="1"/>
  <c r="J204" i="3"/>
  <c r="F204" i="3" s="1"/>
  <c r="T199" i="1"/>
  <c r="BL161" i="1"/>
  <c r="BL160" i="1" s="1"/>
  <c r="AI11" i="1"/>
  <c r="U154" i="1"/>
  <c r="AZ139" i="1"/>
  <c r="BK139" i="1" s="1"/>
  <c r="AA137" i="1"/>
  <c r="V16" i="1"/>
  <c r="U15" i="1"/>
  <c r="T142" i="1"/>
  <c r="AZ149" i="1"/>
  <c r="AQ149" i="1"/>
  <c r="AW149" i="1" s="1"/>
  <c r="AW148" i="1" s="1"/>
  <c r="AB199" i="1"/>
  <c r="AB194" i="1" s="1"/>
  <c r="X6" i="1"/>
  <c r="V6" i="1"/>
  <c r="T6" i="1"/>
  <c r="X43" i="1"/>
  <c r="X112" i="1"/>
  <c r="X156" i="1"/>
  <c r="X187" i="1"/>
  <c r="W148" i="1"/>
  <c r="V21" i="1"/>
  <c r="V36" i="1"/>
  <c r="V65" i="1"/>
  <c r="V79" i="1"/>
  <c r="V102" i="1"/>
  <c r="V148" i="1"/>
  <c r="V152" i="1"/>
  <c r="V158" i="1"/>
  <c r="V187" i="1"/>
  <c r="U17" i="1"/>
  <c r="U36" i="1"/>
  <c r="U57" i="1"/>
  <c r="U73" i="1"/>
  <c r="U100" i="1"/>
  <c r="U125" i="1"/>
  <c r="U148" i="1"/>
  <c r="U152" i="1"/>
  <c r="U158" i="1"/>
  <c r="U183" i="1"/>
  <c r="T17" i="1"/>
  <c r="T57" i="1"/>
  <c r="T79" i="1"/>
  <c r="T102" i="1"/>
  <c r="T112" i="1"/>
  <c r="T158" i="1"/>
  <c r="T187" i="1"/>
  <c r="V197" i="1"/>
  <c r="T197" i="1"/>
  <c r="R194" i="1"/>
  <c r="Q81" i="1"/>
  <c r="Q178" i="1"/>
  <c r="Y100" i="1"/>
  <c r="Y43" i="1"/>
  <c r="K217" i="3"/>
  <c r="F217" i="3" s="1"/>
  <c r="Z154" i="1"/>
  <c r="AC10" i="1"/>
  <c r="U45" i="1"/>
  <c r="BF81" i="1"/>
  <c r="BL82" i="1"/>
  <c r="BL81" i="1" s="1"/>
  <c r="BE142" i="1"/>
  <c r="BL144" i="1"/>
  <c r="BC214" i="1"/>
  <c r="BK214" i="1" s="1"/>
  <c r="L216" i="3"/>
  <c r="F216" i="3" s="1"/>
  <c r="BB217" i="1"/>
  <c r="BK217" i="1" s="1"/>
  <c r="BM217" i="1" s="1"/>
  <c r="K219" i="3"/>
  <c r="F219" i="3" s="1"/>
  <c r="BA218" i="1"/>
  <c r="BK218" i="1" s="1"/>
  <c r="BM218" i="1" s="1"/>
  <c r="J220" i="3"/>
  <c r="F220" i="3" s="1"/>
  <c r="AZ166" i="1"/>
  <c r="BK167" i="1"/>
  <c r="BK166" i="1" s="1"/>
  <c r="V208" i="1"/>
  <c r="U206" i="1"/>
  <c r="V186" i="1"/>
  <c r="U185" i="1"/>
  <c r="V182" i="1"/>
  <c r="U181" i="1"/>
  <c r="V146" i="1"/>
  <c r="U145" i="1"/>
  <c r="X119" i="1"/>
  <c r="T118" i="1"/>
  <c r="X37" i="1"/>
  <c r="T36" i="1"/>
  <c r="V171" i="1"/>
  <c r="U170" i="1"/>
  <c r="V165" i="1"/>
  <c r="U164" i="1"/>
  <c r="X70" i="1"/>
  <c r="T69" i="1"/>
  <c r="V60" i="1"/>
  <c r="U59" i="1"/>
  <c r="V56" i="1"/>
  <c r="U55" i="1"/>
  <c r="V48" i="1"/>
  <c r="U47" i="1"/>
  <c r="V13" i="1"/>
  <c r="U12" i="1"/>
  <c r="Y6" i="1"/>
  <c r="V138" i="1"/>
  <c r="U137" i="1"/>
  <c r="V95" i="1"/>
  <c r="U94" i="1"/>
  <c r="Y50" i="1"/>
  <c r="AB50" i="1" s="1"/>
  <c r="I52" i="3" s="1"/>
  <c r="V42" i="1"/>
  <c r="U41" i="1"/>
  <c r="T163" i="1"/>
  <c r="V162" i="1"/>
  <c r="AQ151" i="1"/>
  <c r="AQ150" i="1" s="1"/>
  <c r="AA151" i="1"/>
  <c r="Y150" i="1"/>
  <c r="V183" i="1"/>
  <c r="V130" i="1"/>
  <c r="U129" i="1"/>
  <c r="V109" i="1"/>
  <c r="U108" i="1"/>
  <c r="V91" i="1"/>
  <c r="U90" i="1"/>
  <c r="W74" i="1"/>
  <c r="T73" i="1"/>
  <c r="X66" i="1"/>
  <c r="T65" i="1"/>
  <c r="V175" i="1"/>
  <c r="U174" i="1"/>
  <c r="V122" i="1"/>
  <c r="U121" i="1"/>
  <c r="V117" i="1"/>
  <c r="U116" i="1"/>
  <c r="V99" i="1"/>
  <c r="U98" i="1"/>
  <c r="V87" i="1"/>
  <c r="U86" i="1"/>
  <c r="V72" i="1"/>
  <c r="U71" i="1"/>
  <c r="V52" i="1"/>
  <c r="U51" i="1"/>
  <c r="Q194" i="1"/>
  <c r="Y77" i="1"/>
  <c r="Y45" i="1"/>
  <c r="BL124" i="1"/>
  <c r="BL123" i="1" s="1"/>
  <c r="BN168" i="1"/>
  <c r="O171" i="3"/>
  <c r="O170" i="3" s="1"/>
  <c r="BL141" i="1"/>
  <c r="BL140" i="1" s="1"/>
  <c r="BL115" i="1"/>
  <c r="BL114" i="1" s="1"/>
  <c r="BL97" i="1"/>
  <c r="BL96" i="1" s="1"/>
  <c r="BL64" i="1"/>
  <c r="BL63" i="1" s="1"/>
  <c r="BL198" i="1"/>
  <c r="BL197" i="1" s="1"/>
  <c r="BL153" i="1"/>
  <c r="BL152" i="1" s="1"/>
  <c r="AW144" i="1"/>
  <c r="AW111" i="1"/>
  <c r="AW110" i="1" s="1"/>
  <c r="BL173" i="1"/>
  <c r="BL172" i="1" s="1"/>
  <c r="BL163" i="1"/>
  <c r="BL162" i="1" s="1"/>
  <c r="BL128" i="1"/>
  <c r="BL127" i="1" s="1"/>
  <c r="BL119" i="1"/>
  <c r="BL101" i="1"/>
  <c r="BL100" i="1" s="1"/>
  <c r="BL93" i="1"/>
  <c r="BL92" i="1" s="1"/>
  <c r="BL68" i="1"/>
  <c r="BL67" i="1" s="1"/>
  <c r="BL29" i="1"/>
  <c r="BL25" i="1" s="1"/>
  <c r="AM213" i="1"/>
  <c r="AM194" i="1" s="1"/>
  <c r="L14" i="3"/>
  <c r="I8" i="3"/>
  <c r="BL183" i="1"/>
  <c r="BL157" i="1"/>
  <c r="BL156" i="1" s="1"/>
  <c r="BL149" i="1"/>
  <c r="BL148" i="1" s="1"/>
  <c r="BK144" i="1"/>
  <c r="BL143" i="1"/>
  <c r="BL139" i="1"/>
  <c r="BL87" i="1"/>
  <c r="BL86" i="1" s="1"/>
  <c r="BL45" i="1"/>
  <c r="T25" i="1"/>
  <c r="BL190" i="1"/>
  <c r="BL189" i="1" s="1"/>
  <c r="BL179" i="1"/>
  <c r="BL159" i="1"/>
  <c r="BL158" i="1" s="1"/>
  <c r="AW155" i="1"/>
  <c r="AW154" i="1" s="1"/>
  <c r="AW151" i="1"/>
  <c r="AW150" i="1" s="1"/>
  <c r="BL138" i="1"/>
  <c r="BL126" i="1"/>
  <c r="BL125" i="1" s="1"/>
  <c r="BL122" i="1"/>
  <c r="BL121" i="1" s="1"/>
  <c r="BL117" i="1"/>
  <c r="BL116" i="1" s="1"/>
  <c r="BL113" i="1"/>
  <c r="BL112" i="1" s="1"/>
  <c r="BL99" i="1"/>
  <c r="BL98" i="1" s="1"/>
  <c r="BL95" i="1"/>
  <c r="BL94" i="1" s="1"/>
  <c r="BL91" i="1"/>
  <c r="BL90" i="1" s="1"/>
  <c r="BL78" i="1"/>
  <c r="BL77" i="1" s="1"/>
  <c r="BL66" i="1"/>
  <c r="BL65" i="1" s="1"/>
  <c r="BL62" i="1"/>
  <c r="BL61" i="1" s="1"/>
  <c r="AW44" i="1"/>
  <c r="AW43" i="1" s="1"/>
  <c r="BL16" i="1"/>
  <c r="BL15" i="1" s="1"/>
  <c r="AL199" i="1"/>
  <c r="AL6" i="1"/>
  <c r="AT213" i="1"/>
  <c r="AT194" i="1" s="1"/>
  <c r="Y35" i="1"/>
  <c r="AA35" i="1" s="1"/>
  <c r="K19" i="3"/>
  <c r="K8" i="3"/>
  <c r="AW214" i="1"/>
  <c r="AW213" i="1" s="1"/>
  <c r="AW141" i="1"/>
  <c r="AW140" i="1" s="1"/>
  <c r="AW115" i="1"/>
  <c r="AW114" i="1" s="1"/>
  <c r="BL111" i="1"/>
  <c r="BL110" i="1" s="1"/>
  <c r="BL56" i="1"/>
  <c r="BL55" i="1" s="1"/>
  <c r="BL48" i="1"/>
  <c r="BL47" i="1" s="1"/>
  <c r="AW27" i="1"/>
  <c r="BL19" i="1"/>
  <c r="BL6" i="1"/>
  <c r="AC27" i="1"/>
  <c r="BA27" i="1" s="1"/>
  <c r="BK27" i="1" s="1"/>
  <c r="AL213" i="1"/>
  <c r="K27" i="3"/>
  <c r="I33" i="2"/>
  <c r="S11" i="1"/>
  <c r="J218" i="3"/>
  <c r="F218" i="3" s="1"/>
  <c r="AC213" i="1"/>
  <c r="BI206" i="1"/>
  <c r="BI194" i="1" s="1"/>
  <c r="J203" i="3"/>
  <c r="F203" i="3" s="1"/>
  <c r="Y199" i="1"/>
  <c r="X199" i="1"/>
  <c r="AC199" i="1"/>
  <c r="X197" i="1"/>
  <c r="J198" i="3"/>
  <c r="J197" i="3" s="1"/>
  <c r="X195" i="1"/>
  <c r="X172" i="1"/>
  <c r="AA166" i="1"/>
  <c r="AW167" i="1"/>
  <c r="AW166" i="1" s="1"/>
  <c r="AA143" i="1"/>
  <c r="AZ143" i="1" s="1"/>
  <c r="BK143" i="1" s="1"/>
  <c r="X140" i="1"/>
  <c r="Y140" i="1"/>
  <c r="AQ112" i="1"/>
  <c r="AC106" i="1"/>
  <c r="J109" i="3"/>
  <c r="J108" i="3" s="1"/>
  <c r="F108" i="3" s="1"/>
  <c r="X106" i="1"/>
  <c r="BJ17" i="1"/>
  <c r="BJ11" i="1" s="1"/>
  <c r="X100" i="1"/>
  <c r="AW101" i="1"/>
  <c r="AW100" i="1" s="1"/>
  <c r="AB101" i="1"/>
  <c r="AB100" i="1" s="1"/>
  <c r="Y96" i="1"/>
  <c r="AY81" i="1"/>
  <c r="X79" i="1"/>
  <c r="X77" i="1"/>
  <c r="I46" i="3"/>
  <c r="I45" i="3" s="1"/>
  <c r="F45" i="3" s="1"/>
  <c r="AR25" i="1"/>
  <c r="AB25" i="1"/>
  <c r="Z29" i="1"/>
  <c r="Z25" i="1" s="1"/>
  <c r="AP25" i="1"/>
  <c r="AW29" i="1"/>
  <c r="AA28" i="1"/>
  <c r="I28" i="3"/>
  <c r="I27" i="3" s="1"/>
  <c r="X25" i="1"/>
  <c r="X21" i="1"/>
  <c r="AZ20" i="1"/>
  <c r="AZ17" i="1" s="1"/>
  <c r="H22" i="3"/>
  <c r="F22" i="3" s="1"/>
  <c r="AA17" i="1"/>
  <c r="X17" i="1"/>
  <c r="BD18" i="1"/>
  <c r="AF17" i="1"/>
  <c r="AF11" i="1" s="1"/>
  <c r="M20" i="3"/>
  <c r="F20" i="3" s="1"/>
  <c r="Y17" i="1"/>
  <c r="AC14" i="1"/>
  <c r="BL132" i="1"/>
  <c r="BL131" i="1" s="1"/>
  <c r="BL22" i="1"/>
  <c r="BL21" i="1" s="1"/>
  <c r="BL80" i="1"/>
  <c r="BL79" i="1" s="1"/>
  <c r="BH213" i="1"/>
  <c r="BH194" i="1" s="1"/>
  <c r="BL180" i="1"/>
  <c r="BL74" i="1"/>
  <c r="BL73" i="1" s="1"/>
  <c r="BK44" i="1"/>
  <c r="BK43" i="1" s="1"/>
  <c r="BK155" i="1"/>
  <c r="BK154" i="1" s="1"/>
  <c r="J208" i="3"/>
  <c r="F202" i="3"/>
  <c r="F117" i="3"/>
  <c r="F207" i="3"/>
  <c r="F205" i="3"/>
  <c r="F64" i="3"/>
  <c r="F32" i="3"/>
  <c r="L19" i="3"/>
  <c r="K201" i="3"/>
  <c r="I208" i="3"/>
  <c r="I147" i="3"/>
  <c r="H63" i="3"/>
  <c r="F63" i="3" s="1"/>
  <c r="T216" i="1"/>
  <c r="T213" i="1" s="1"/>
  <c r="V213" i="1"/>
  <c r="T179" i="1"/>
  <c r="T161" i="1"/>
  <c r="V160" i="1"/>
  <c r="T126" i="1"/>
  <c r="V125" i="1"/>
  <c r="V191" i="1"/>
  <c r="X93" i="1"/>
  <c r="Y93" i="1" s="1"/>
  <c r="W92" i="1"/>
  <c r="T54" i="1"/>
  <c r="V53" i="1"/>
  <c r="V180" i="1"/>
  <c r="T180" i="1" s="1"/>
  <c r="U178" i="1"/>
  <c r="V82" i="1"/>
  <c r="U81" i="1"/>
  <c r="T128" i="1"/>
  <c r="V127" i="1"/>
  <c r="T124" i="1"/>
  <c r="V123" i="1"/>
  <c r="X147" i="1"/>
  <c r="W145" i="1"/>
  <c r="F169" i="3"/>
  <c r="M193" i="3"/>
  <c r="M139" i="3"/>
  <c r="M83" i="3"/>
  <c r="J144" i="3"/>
  <c r="J120" i="3"/>
  <c r="J38" i="3"/>
  <c r="J19" i="3"/>
  <c r="G193" i="3"/>
  <c r="BM202" i="1"/>
  <c r="AZ113" i="1"/>
  <c r="AZ112" i="1" s="1"/>
  <c r="W154" i="1"/>
  <c r="X155" i="1"/>
  <c r="X154" i="1" s="1"/>
  <c r="Z81" i="1"/>
  <c r="BM204" i="1"/>
  <c r="BN204" i="1" s="1"/>
  <c r="O206" i="3" s="1"/>
  <c r="K83" i="3"/>
  <c r="J193" i="3"/>
  <c r="J180" i="3"/>
  <c r="J139" i="3"/>
  <c r="J83" i="3"/>
  <c r="I193" i="3"/>
  <c r="I38" i="3"/>
  <c r="I19" i="3"/>
  <c r="I14" i="3"/>
  <c r="BL214" i="1"/>
  <c r="H215" i="3"/>
  <c r="BI187" i="1"/>
  <c r="BL188" i="1"/>
  <c r="BL187" i="1" s="1"/>
  <c r="BI133" i="1"/>
  <c r="BI11" i="1" s="1"/>
  <c r="BL134" i="1"/>
  <c r="BL133" i="1" s="1"/>
  <c r="BH102" i="1"/>
  <c r="BL102" i="1"/>
  <c r="BH69" i="1"/>
  <c r="BL70" i="1"/>
  <c r="BL69" i="1" s="1"/>
  <c r="BH23" i="1"/>
  <c r="BL23" i="1"/>
  <c r="BH12" i="1"/>
  <c r="BL12" i="1"/>
  <c r="BG195" i="1"/>
  <c r="BL196" i="1"/>
  <c r="BL195" i="1" s="1"/>
  <c r="BG176" i="1"/>
  <c r="BL177" i="1"/>
  <c r="BL176" i="1" s="1"/>
  <c r="BG145" i="1"/>
  <c r="BL147" i="1"/>
  <c r="BG84" i="1"/>
  <c r="BL84" i="1"/>
  <c r="BG75" i="1"/>
  <c r="BL76" i="1"/>
  <c r="BL75" i="1" s="1"/>
  <c r="BG59" i="1"/>
  <c r="BL60" i="1"/>
  <c r="BL59" i="1" s="1"/>
  <c r="BG43" i="1"/>
  <c r="BL44" i="1"/>
  <c r="BL43" i="1" s="1"/>
  <c r="BF166" i="1"/>
  <c r="BL167" i="1"/>
  <c r="BL166" i="1" s="1"/>
  <c r="BF118" i="1"/>
  <c r="BL120" i="1"/>
  <c r="BE154" i="1"/>
  <c r="BE11" i="1" s="1"/>
  <c r="BL155" i="1"/>
  <c r="BL154" i="1" s="1"/>
  <c r="BK19" i="1"/>
  <c r="AC9" i="1"/>
  <c r="I120" i="3"/>
  <c r="I83" i="3"/>
  <c r="BL206" i="1"/>
  <c r="AM191" i="1"/>
  <c r="AM36" i="1"/>
  <c r="AL12" i="1"/>
  <c r="AL11" i="1" s="1"/>
  <c r="AK25" i="1"/>
  <c r="AK11" i="1" s="1"/>
  <c r="G83" i="3"/>
  <c r="F85" i="3"/>
  <c r="W142" i="1"/>
  <c r="X144" i="1"/>
  <c r="X142" i="1" s="1"/>
  <c r="M201" i="3"/>
  <c r="AW143" i="1"/>
  <c r="H115" i="3"/>
  <c r="U25" i="1"/>
  <c r="V35" i="1"/>
  <c r="V25" i="1" s="1"/>
  <c r="K208" i="3"/>
  <c r="BL199" i="1"/>
  <c r="F21" i="3"/>
  <c r="S194" i="1"/>
  <c r="R11" i="1"/>
  <c r="X213" i="1"/>
  <c r="L193" i="3"/>
  <c r="L83" i="3"/>
  <c r="K139" i="3"/>
  <c r="H193" i="3"/>
  <c r="G120" i="3"/>
  <c r="G144" i="3"/>
  <c r="AN206" i="1"/>
  <c r="AN194" i="1" s="1"/>
  <c r="AS58" i="1"/>
  <c r="AC58" i="1"/>
  <c r="AS7" i="1"/>
  <c r="AC7" i="1"/>
  <c r="AQ173" i="1"/>
  <c r="AA173" i="1"/>
  <c r="AQ157" i="1"/>
  <c r="AA157" i="1"/>
  <c r="AQ153" i="1"/>
  <c r="AA153" i="1"/>
  <c r="AQ120" i="1"/>
  <c r="AA120" i="1"/>
  <c r="AP190" i="1"/>
  <c r="Z190" i="1"/>
  <c r="AX200" i="1"/>
  <c r="AS200" i="1"/>
  <c r="AW200" i="1" s="1"/>
  <c r="BL219" i="1"/>
  <c r="BM219" i="1" s="1"/>
  <c r="BL186" i="1"/>
  <c r="BL185" i="1" s="1"/>
  <c r="BL182" i="1"/>
  <c r="BL181" i="1" s="1"/>
  <c r="BL171" i="1"/>
  <c r="BL170" i="1" s="1"/>
  <c r="BL165" i="1"/>
  <c r="BL164" i="1" s="1"/>
  <c r="BL151" i="1"/>
  <c r="BL150" i="1" s="1"/>
  <c r="BL146" i="1"/>
  <c r="BL130" i="1"/>
  <c r="BL129" i="1" s="1"/>
  <c r="BL109" i="1"/>
  <c r="BL108" i="1" s="1"/>
  <c r="BL72" i="1"/>
  <c r="BL71" i="1" s="1"/>
  <c r="BL58" i="1"/>
  <c r="BL57" i="1" s="1"/>
  <c r="BL54" i="1"/>
  <c r="BL53" i="1" s="1"/>
  <c r="BL52" i="1"/>
  <c r="BL51" i="1" s="1"/>
  <c r="BL50" i="1"/>
  <c r="BL49" i="1" s="1"/>
  <c r="BL42" i="1"/>
  <c r="BL41" i="1" s="1"/>
  <c r="BL37" i="1"/>
  <c r="BL36" i="1" s="1"/>
  <c r="BL20" i="1"/>
  <c r="BG213" i="1"/>
  <c r="AA141" i="1"/>
  <c r="AA111" i="1"/>
  <c r="AS213" i="1"/>
  <c r="M215" i="3"/>
  <c r="M147" i="3"/>
  <c r="M144" i="3"/>
  <c r="L144" i="3"/>
  <c r="K215" i="3"/>
  <c r="K147" i="3"/>
  <c r="K144" i="3"/>
  <c r="K120" i="3"/>
  <c r="H201" i="3"/>
  <c r="H147" i="3"/>
  <c r="G147" i="3"/>
  <c r="BH191" i="1"/>
  <c r="BM215" i="1"/>
  <c r="BH36" i="1"/>
  <c r="BG199" i="1"/>
  <c r="BG12" i="1"/>
  <c r="BF25" i="1"/>
  <c r="BF11" i="1" s="1"/>
  <c r="AJ25" i="1"/>
  <c r="AJ11" i="1" s="1"/>
  <c r="H141" i="3"/>
  <c r="X180" i="1"/>
  <c r="T178" i="1"/>
  <c r="X179" i="1"/>
  <c r="Y179" i="1" s="1"/>
  <c r="BC213" i="1"/>
  <c r="BA213" i="1"/>
  <c r="BA195" i="1"/>
  <c r="BA106" i="1"/>
  <c r="BK107" i="1"/>
  <c r="BK106" i="1" s="1"/>
  <c r="AU210" i="1"/>
  <c r="AW210" i="1" s="1"/>
  <c r="AE210" i="1"/>
  <c r="AE207" i="1"/>
  <c r="AU207" i="1"/>
  <c r="AE188" i="1"/>
  <c r="AU188" i="1"/>
  <c r="AU134" i="1"/>
  <c r="AE134" i="1"/>
  <c r="AU132" i="1"/>
  <c r="AE132" i="1"/>
  <c r="AD159" i="1"/>
  <c r="AT159" i="1"/>
  <c r="AT80" i="1"/>
  <c r="AD80" i="1"/>
  <c r="AS177" i="1"/>
  <c r="AC177" i="1"/>
  <c r="AS97" i="1"/>
  <c r="AS76" i="1"/>
  <c r="AC76" i="1"/>
  <c r="AS68" i="1"/>
  <c r="AC68" i="1"/>
  <c r="AS64" i="1"/>
  <c r="AC64" i="1"/>
  <c r="I201" i="3"/>
  <c r="F168" i="3"/>
  <c r="U213" i="1"/>
  <c r="F146" i="3"/>
  <c r="M8" i="3"/>
  <c r="M180" i="3"/>
  <c r="M120" i="3"/>
  <c r="M38" i="3"/>
  <c r="L201" i="3"/>
  <c r="L180" i="3"/>
  <c r="L139" i="3"/>
  <c r="K180" i="3"/>
  <c r="I144" i="3"/>
  <c r="H208" i="3"/>
  <c r="G180" i="3"/>
  <c r="G139" i="3"/>
  <c r="AE209" i="1"/>
  <c r="AU209" i="1"/>
  <c r="AW209" i="1" s="1"/>
  <c r="AE198" i="1"/>
  <c r="AU198" i="1"/>
  <c r="AU22" i="1"/>
  <c r="AE22" i="1"/>
  <c r="AD40" i="1"/>
  <c r="AT40" i="1"/>
  <c r="AW40" i="1" s="1"/>
  <c r="AT38" i="1"/>
  <c r="AD38" i="1"/>
  <c r="M208" i="3"/>
  <c r="M27" i="3"/>
  <c r="F221" i="3"/>
  <c r="G215" i="3"/>
  <c r="G201" i="3"/>
  <c r="AX205" i="1"/>
  <c r="AS205" i="1"/>
  <c r="AW205" i="1" s="1"/>
  <c r="AX201" i="1"/>
  <c r="AS201" i="1"/>
  <c r="AQ20" i="1"/>
  <c r="AX20" i="1"/>
  <c r="BG25" i="1"/>
  <c r="BG6" i="1"/>
  <c r="AX107" i="1"/>
  <c r="AX106" i="1" s="1"/>
  <c r="AS107" i="1"/>
  <c r="AX19" i="1"/>
  <c r="AT19" i="1"/>
  <c r="AX18" i="1"/>
  <c r="AV18" i="1"/>
  <c r="BM216" i="1"/>
  <c r="M14" i="3"/>
  <c r="H8" i="3"/>
  <c r="H38" i="3"/>
  <c r="H14" i="3"/>
  <c r="G8" i="3"/>
  <c r="G38" i="3"/>
  <c r="G19" i="3"/>
  <c r="G14" i="3"/>
  <c r="I215" i="3"/>
  <c r="L8" i="3"/>
  <c r="L27" i="3"/>
  <c r="G208" i="3"/>
  <c r="AC195" i="1" l="1"/>
  <c r="AC194" i="1" s="1"/>
  <c r="Y195" i="1"/>
  <c r="AS196" i="1"/>
  <c r="AX196" i="1"/>
  <c r="AX195" i="1" s="1"/>
  <c r="BK199" i="1"/>
  <c r="H151" i="3"/>
  <c r="F151" i="3" s="1"/>
  <c r="AW139" i="1"/>
  <c r="AQ137" i="1"/>
  <c r="AZ62" i="1"/>
  <c r="AA61" i="1"/>
  <c r="G156" i="3"/>
  <c r="F156" i="3" s="1"/>
  <c r="AZ115" i="1"/>
  <c r="AA114" i="1"/>
  <c r="AZ137" i="1"/>
  <c r="H150" i="3"/>
  <c r="F150" i="3" s="1"/>
  <c r="BL178" i="1"/>
  <c r="Y49" i="1"/>
  <c r="BA199" i="1"/>
  <c r="BA194" i="1" s="1"/>
  <c r="M196" i="3"/>
  <c r="BL142" i="1"/>
  <c r="AO5" i="1"/>
  <c r="G40" i="2" s="1"/>
  <c r="G196" i="3"/>
  <c r="I196" i="3"/>
  <c r="BG11" i="1"/>
  <c r="BH11" i="1"/>
  <c r="BH5" i="1" s="1"/>
  <c r="H196" i="3"/>
  <c r="AM11" i="1"/>
  <c r="AM5" i="1" s="1"/>
  <c r="G38" i="2" s="1"/>
  <c r="K196" i="3"/>
  <c r="BL137" i="1"/>
  <c r="Q11" i="1"/>
  <c r="Q5" i="1" s="1"/>
  <c r="AL194" i="1"/>
  <c r="AL5" i="1" s="1"/>
  <c r="G37" i="2" s="1"/>
  <c r="BG194" i="1"/>
  <c r="F197" i="3"/>
  <c r="BM144" i="1"/>
  <c r="L215" i="3"/>
  <c r="BF5" i="1"/>
  <c r="AA78" i="1"/>
  <c r="AA77" i="1" s="1"/>
  <c r="H145" i="3"/>
  <c r="H144" i="3" s="1"/>
  <c r="F144" i="3" s="1"/>
  <c r="AR50" i="1"/>
  <c r="AR49" i="1" s="1"/>
  <c r="AI5" i="1"/>
  <c r="G34" i="2" s="1"/>
  <c r="BM139" i="1"/>
  <c r="N141" i="3" s="1"/>
  <c r="T16" i="1"/>
  <c r="V15" i="1"/>
  <c r="U194" i="1"/>
  <c r="AA142" i="1"/>
  <c r="AZ142" i="1"/>
  <c r="R5" i="1"/>
  <c r="U11" i="1"/>
  <c r="U5" i="1" s="1"/>
  <c r="AQ148" i="1"/>
  <c r="BA10" i="1"/>
  <c r="BK10" i="1" s="1"/>
  <c r="BM10" i="1" s="1"/>
  <c r="N12" i="3" s="1"/>
  <c r="J12" i="3"/>
  <c r="F12" i="3" s="1"/>
  <c r="AZ148" i="1"/>
  <c r="BK149" i="1"/>
  <c r="BK148" i="1" s="1"/>
  <c r="AW142" i="1"/>
  <c r="BK142" i="1"/>
  <c r="BB213" i="1"/>
  <c r="BB194" i="1" s="1"/>
  <c r="AQ78" i="1"/>
  <c r="T52" i="1"/>
  <c r="V51" i="1"/>
  <c r="T72" i="1"/>
  <c r="V71" i="1"/>
  <c r="T87" i="1"/>
  <c r="V86" i="1"/>
  <c r="T99" i="1"/>
  <c r="V98" i="1"/>
  <c r="T117" i="1"/>
  <c r="V116" i="1"/>
  <c r="T122" i="1"/>
  <c r="V121" i="1"/>
  <c r="T175" i="1"/>
  <c r="V174" i="1"/>
  <c r="Y66" i="1"/>
  <c r="X65" i="1"/>
  <c r="X74" i="1"/>
  <c r="W73" i="1"/>
  <c r="T91" i="1"/>
  <c r="V90" i="1"/>
  <c r="T109" i="1"/>
  <c r="V108" i="1"/>
  <c r="T130" i="1"/>
  <c r="V129" i="1"/>
  <c r="T183" i="1"/>
  <c r="AZ151" i="1"/>
  <c r="H153" i="3"/>
  <c r="AA150" i="1"/>
  <c r="BA50" i="1"/>
  <c r="AB49" i="1"/>
  <c r="T13" i="1"/>
  <c r="V12" i="1"/>
  <c r="T48" i="1"/>
  <c r="V47" i="1"/>
  <c r="T56" i="1"/>
  <c r="V55" i="1"/>
  <c r="T60" i="1"/>
  <c r="V59" i="1"/>
  <c r="Y70" i="1"/>
  <c r="X69" i="1"/>
  <c r="T165" i="1"/>
  <c r="V164" i="1"/>
  <c r="T171" i="1"/>
  <c r="V170" i="1"/>
  <c r="X163" i="1"/>
  <c r="T162" i="1"/>
  <c r="T42" i="1"/>
  <c r="V41" i="1"/>
  <c r="T95" i="1"/>
  <c r="V94" i="1"/>
  <c r="T138" i="1"/>
  <c r="V137" i="1"/>
  <c r="Y37" i="1"/>
  <c r="X36" i="1"/>
  <c r="Y119" i="1"/>
  <c r="X118" i="1"/>
  <c r="T146" i="1"/>
  <c r="V145" i="1"/>
  <c r="T182" i="1"/>
  <c r="V181" i="1"/>
  <c r="T186" i="1"/>
  <c r="V185" i="1"/>
  <c r="T208" i="1"/>
  <c r="V206" i="1"/>
  <c r="V194" i="1" s="1"/>
  <c r="BE5" i="1"/>
  <c r="BJ5" i="1"/>
  <c r="J29" i="3"/>
  <c r="J27" i="3" s="1"/>
  <c r="BM27" i="1"/>
  <c r="BN27" i="1" s="1"/>
  <c r="O29" i="3" s="1"/>
  <c r="BL118" i="1"/>
  <c r="S5" i="1"/>
  <c r="BL17" i="1"/>
  <c r="J201" i="3"/>
  <c r="F201" i="3" s="1"/>
  <c r="H19" i="3"/>
  <c r="F46" i="3"/>
  <c r="AC25" i="1"/>
  <c r="BA25" i="1"/>
  <c r="BK20" i="1"/>
  <c r="J215" i="3"/>
  <c r="M19" i="3"/>
  <c r="M13" i="3" s="1"/>
  <c r="AZ35" i="1"/>
  <c r="BK35" i="1" s="1"/>
  <c r="H37" i="3"/>
  <c r="F37" i="3" s="1"/>
  <c r="BM214" i="1"/>
  <c r="N216" i="3" s="1"/>
  <c r="N206" i="3"/>
  <c r="F28" i="3"/>
  <c r="Y25" i="1"/>
  <c r="AQ35" i="1"/>
  <c r="AK5" i="1"/>
  <c r="G36" i="2" s="1"/>
  <c r="AJ5" i="1"/>
  <c r="G35" i="2" s="1"/>
  <c r="AF5" i="1"/>
  <c r="B22" i="2" s="1"/>
  <c r="J49" i="2" s="1"/>
  <c r="BI5" i="1"/>
  <c r="F198" i="3"/>
  <c r="F109" i="3"/>
  <c r="BA101" i="1"/>
  <c r="I103" i="3"/>
  <c r="AC97" i="1"/>
  <c r="J99" i="3" s="1"/>
  <c r="I51" i="3"/>
  <c r="F51" i="3" s="1"/>
  <c r="F52" i="3"/>
  <c r="G31" i="3"/>
  <c r="AY29" i="1"/>
  <c r="AZ28" i="1"/>
  <c r="AA25" i="1"/>
  <c r="H30" i="3"/>
  <c r="BK18" i="1"/>
  <c r="BD17" i="1"/>
  <c r="BD11" i="1" s="1"/>
  <c r="BA14" i="1"/>
  <c r="BK14" i="1" s="1"/>
  <c r="BM14" i="1" s="1"/>
  <c r="BN14" i="1" s="1"/>
  <c r="O16" i="3" s="1"/>
  <c r="J16" i="3"/>
  <c r="F16" i="3" s="1"/>
  <c r="BK113" i="1"/>
  <c r="BM113" i="1" s="1"/>
  <c r="N204" i="3"/>
  <c r="BN202" i="1"/>
  <c r="O204" i="3" s="1"/>
  <c r="V178" i="1"/>
  <c r="Y147" i="1"/>
  <c r="T123" i="1"/>
  <c r="T127" i="1"/>
  <c r="T82" i="1"/>
  <c r="V81" i="1"/>
  <c r="T53" i="1"/>
  <c r="X92" i="1"/>
  <c r="T191" i="1"/>
  <c r="T125" i="1"/>
  <c r="T160" i="1"/>
  <c r="BM44" i="1"/>
  <c r="BM43" i="1" s="1"/>
  <c r="BM155" i="1"/>
  <c r="BN155" i="1" s="1"/>
  <c r="BM167" i="1"/>
  <c r="BN167" i="1" s="1"/>
  <c r="AX199" i="1"/>
  <c r="BM205" i="1"/>
  <c r="N207" i="3" s="1"/>
  <c r="BM143" i="1"/>
  <c r="BM142" i="1" s="1"/>
  <c r="BL145" i="1"/>
  <c r="BM200" i="1"/>
  <c r="N202" i="3" s="1"/>
  <c r="BA9" i="1"/>
  <c r="BK9" i="1" s="1"/>
  <c r="BM9" i="1" s="1"/>
  <c r="BN9" i="1" s="1"/>
  <c r="O11" i="3" s="1"/>
  <c r="J11" i="3"/>
  <c r="F11" i="3" s="1"/>
  <c r="AA45" i="1"/>
  <c r="H48" i="3"/>
  <c r="AZ111" i="1"/>
  <c r="H113" i="3"/>
  <c r="AA110" i="1"/>
  <c r="AP189" i="1"/>
  <c r="AP11" i="1" s="1"/>
  <c r="AW190" i="1"/>
  <c r="AQ118" i="1"/>
  <c r="AW120" i="1"/>
  <c r="AQ152" i="1"/>
  <c r="AW153" i="1"/>
  <c r="AQ156" i="1"/>
  <c r="AW157" i="1"/>
  <c r="AQ172" i="1"/>
  <c r="AW173" i="1"/>
  <c r="BA7" i="1"/>
  <c r="AC6" i="1"/>
  <c r="J9" i="3"/>
  <c r="BA58" i="1"/>
  <c r="J60" i="3"/>
  <c r="AC57" i="1"/>
  <c r="BL213" i="1"/>
  <c r="BL194" i="1" s="1"/>
  <c r="AZ141" i="1"/>
  <c r="H143" i="3"/>
  <c r="AA140" i="1"/>
  <c r="AY190" i="1"/>
  <c r="G192" i="3"/>
  <c r="Z189" i="1"/>
  <c r="Z11" i="1" s="1"/>
  <c r="AZ120" i="1"/>
  <c r="AA118" i="1"/>
  <c r="H122" i="3"/>
  <c r="AZ153" i="1"/>
  <c r="H155" i="3"/>
  <c r="AA152" i="1"/>
  <c r="AZ157" i="1"/>
  <c r="H159" i="3"/>
  <c r="AA156" i="1"/>
  <c r="AZ173" i="1"/>
  <c r="H175" i="3"/>
  <c r="AA172" i="1"/>
  <c r="AW7" i="1"/>
  <c r="AS6" i="1"/>
  <c r="AS57" i="1"/>
  <c r="AW58" i="1"/>
  <c r="AN5" i="1"/>
  <c r="G39" i="2" s="1"/>
  <c r="H114" i="3"/>
  <c r="F114" i="3" s="1"/>
  <c r="F115" i="3"/>
  <c r="N219" i="3"/>
  <c r="BN217" i="1"/>
  <c r="O219" i="3" s="1"/>
  <c r="N217" i="3"/>
  <c r="BN215" i="1"/>
  <c r="O217" i="3" s="1"/>
  <c r="N32" i="3"/>
  <c r="O32" i="3"/>
  <c r="N221" i="3"/>
  <c r="BN219" i="1"/>
  <c r="O221" i="3" s="1"/>
  <c r="BN10" i="1"/>
  <c r="O12" i="3" s="1"/>
  <c r="N28" i="3"/>
  <c r="O28" i="3"/>
  <c r="N29" i="3"/>
  <c r="AW18" i="1"/>
  <c r="AV17" i="1"/>
  <c r="AV11" i="1" s="1"/>
  <c r="AW19" i="1"/>
  <c r="BM19" i="1" s="1"/>
  <c r="AT17" i="1"/>
  <c r="AS106" i="1"/>
  <c r="AW107" i="1"/>
  <c r="N146" i="3"/>
  <c r="BN144" i="1"/>
  <c r="O146" i="3" s="1"/>
  <c r="AW201" i="1"/>
  <c r="AS199" i="1"/>
  <c r="AW38" i="1"/>
  <c r="AT36" i="1"/>
  <c r="BB40" i="1"/>
  <c r="BK40" i="1" s="1"/>
  <c r="BM40" i="1" s="1"/>
  <c r="K42" i="3"/>
  <c r="F42" i="3" s="1"/>
  <c r="K91" i="3"/>
  <c r="AD88" i="1"/>
  <c r="AD102" i="1"/>
  <c r="K105" i="3"/>
  <c r="AT135" i="1"/>
  <c r="AU21" i="1"/>
  <c r="AW22" i="1"/>
  <c r="BC198" i="1"/>
  <c r="AE197" i="1"/>
  <c r="L200" i="3"/>
  <c r="BC209" i="1"/>
  <c r="BK209" i="1" s="1"/>
  <c r="BM209" i="1" s="1"/>
  <c r="L211" i="3"/>
  <c r="F211" i="3" s="1"/>
  <c r="BA64" i="1"/>
  <c r="AC63" i="1"/>
  <c r="J66" i="3"/>
  <c r="BA68" i="1"/>
  <c r="AC67" i="1"/>
  <c r="J70" i="3"/>
  <c r="BA76" i="1"/>
  <c r="J78" i="3"/>
  <c r="AC75" i="1"/>
  <c r="J87" i="3"/>
  <c r="AC84" i="1"/>
  <c r="AC96" i="1"/>
  <c r="AC104" i="1"/>
  <c r="J107" i="3"/>
  <c r="BA177" i="1"/>
  <c r="AC176" i="1"/>
  <c r="J179" i="3"/>
  <c r="AD12" i="1"/>
  <c r="AD23" i="1"/>
  <c r="K26" i="3"/>
  <c r="BB80" i="1"/>
  <c r="K82" i="3"/>
  <c r="AD79" i="1"/>
  <c r="AT158" i="1"/>
  <c r="AW159" i="1"/>
  <c r="BC132" i="1"/>
  <c r="L134" i="3"/>
  <c r="AE131" i="1"/>
  <c r="BC134" i="1"/>
  <c r="AE133" i="1"/>
  <c r="L136" i="3"/>
  <c r="AU187" i="1"/>
  <c r="AW188" i="1"/>
  <c r="AW207" i="1"/>
  <c r="BC210" i="1"/>
  <c r="BK210" i="1" s="1"/>
  <c r="BM210" i="1" s="1"/>
  <c r="L212" i="3"/>
  <c r="F212" i="3" s="1"/>
  <c r="BK213" i="1"/>
  <c r="W178" i="1"/>
  <c r="N218" i="3"/>
  <c r="BN216" i="1"/>
  <c r="O218" i="3" s="1"/>
  <c r="AX17" i="1"/>
  <c r="AX11" i="1" s="1"/>
  <c r="N220" i="3"/>
  <c r="BN218" i="1"/>
  <c r="O220" i="3" s="1"/>
  <c r="AQ17" i="1"/>
  <c r="AW20" i="1"/>
  <c r="AR199" i="1"/>
  <c r="AR194" i="1" s="1"/>
  <c r="BB38" i="1"/>
  <c r="K40" i="3"/>
  <c r="AD36" i="1"/>
  <c r="AT88" i="1"/>
  <c r="AT102" i="1"/>
  <c r="K138" i="3"/>
  <c r="AD135" i="1"/>
  <c r="K194" i="3"/>
  <c r="BC22" i="1"/>
  <c r="L24" i="3"/>
  <c r="AE21" i="1"/>
  <c r="AU197" i="1"/>
  <c r="AW198" i="1"/>
  <c r="AS63" i="1"/>
  <c r="AW64" i="1"/>
  <c r="AS67" i="1"/>
  <c r="AW68" i="1"/>
  <c r="AS75" i="1"/>
  <c r="AW76" i="1"/>
  <c r="AS84" i="1"/>
  <c r="AS96" i="1"/>
  <c r="AW97" i="1"/>
  <c r="AS104" i="1"/>
  <c r="AS176" i="1"/>
  <c r="AW177" i="1"/>
  <c r="AT12" i="1"/>
  <c r="AT23" i="1"/>
  <c r="AT79" i="1"/>
  <c r="AW80" i="1"/>
  <c r="BB159" i="1"/>
  <c r="AD158" i="1"/>
  <c r="K161" i="3"/>
  <c r="AU131" i="1"/>
  <c r="AW132" i="1"/>
  <c r="AU133" i="1"/>
  <c r="AW134" i="1"/>
  <c r="BC188" i="1"/>
  <c r="L190" i="3"/>
  <c r="AE187" i="1"/>
  <c r="BC207" i="1"/>
  <c r="BK207" i="1" s="1"/>
  <c r="L209" i="3"/>
  <c r="X178" i="1"/>
  <c r="AB180" i="1"/>
  <c r="AR180" i="1"/>
  <c r="H139" i="3"/>
  <c r="F141" i="3"/>
  <c r="O85" i="3"/>
  <c r="N85" i="3"/>
  <c r="AX194" i="1" l="1"/>
  <c r="AW196" i="1"/>
  <c r="AS195" i="1"/>
  <c r="AS194" i="1" s="1"/>
  <c r="B13" i="2"/>
  <c r="BK62" i="1"/>
  <c r="AZ61" i="1"/>
  <c r="AZ78" i="1"/>
  <c r="BK78" i="1" s="1"/>
  <c r="BK115" i="1"/>
  <c r="AZ114" i="1"/>
  <c r="H80" i="3"/>
  <c r="H79" i="3" s="1"/>
  <c r="F79" i="3" s="1"/>
  <c r="BN139" i="1"/>
  <c r="O141" i="3" s="1"/>
  <c r="BL11" i="1"/>
  <c r="BL5" i="1" s="1"/>
  <c r="BK17" i="1"/>
  <c r="J196" i="3"/>
  <c r="AW50" i="1"/>
  <c r="AW49" i="1" s="1"/>
  <c r="BM149" i="1"/>
  <c r="BM148" i="1" s="1"/>
  <c r="BN200" i="1"/>
  <c r="O202" i="3" s="1"/>
  <c r="F145" i="3"/>
  <c r="V11" i="1"/>
  <c r="V5" i="1" s="1"/>
  <c r="X16" i="1"/>
  <c r="T15" i="1"/>
  <c r="X208" i="1"/>
  <c r="T206" i="1"/>
  <c r="T194" i="1" s="1"/>
  <c r="X186" i="1"/>
  <c r="T185" i="1"/>
  <c r="X182" i="1"/>
  <c r="T181" i="1"/>
  <c r="X146" i="1"/>
  <c r="T145" i="1"/>
  <c r="Y118" i="1"/>
  <c r="AE119" i="1"/>
  <c r="AU119" i="1"/>
  <c r="Y36" i="1"/>
  <c r="AE37" i="1"/>
  <c r="AU37" i="1"/>
  <c r="X138" i="1"/>
  <c r="T137" i="1"/>
  <c r="X95" i="1"/>
  <c r="T94" i="1"/>
  <c r="X42" i="1"/>
  <c r="T41" i="1"/>
  <c r="X162" i="1"/>
  <c r="AZ150" i="1"/>
  <c r="BK151" i="1"/>
  <c r="X183" i="1"/>
  <c r="X130" i="1"/>
  <c r="T129" i="1"/>
  <c r="X109" i="1"/>
  <c r="T108" i="1"/>
  <c r="X91" i="1"/>
  <c r="T90" i="1"/>
  <c r="Y74" i="1"/>
  <c r="X73" i="1"/>
  <c r="Y65" i="1"/>
  <c r="AC66" i="1"/>
  <c r="AS66" i="1"/>
  <c r="X175" i="1"/>
  <c r="T174" i="1"/>
  <c r="X122" i="1"/>
  <c r="T121" i="1"/>
  <c r="X117" i="1"/>
  <c r="T116" i="1"/>
  <c r="X99" i="1"/>
  <c r="T98" i="1"/>
  <c r="X87" i="1"/>
  <c r="T86" i="1"/>
  <c r="X72" i="1"/>
  <c r="T71" i="1"/>
  <c r="T51" i="1"/>
  <c r="AQ45" i="1"/>
  <c r="AW45" i="1"/>
  <c r="N145" i="3"/>
  <c r="N144" i="3" s="1"/>
  <c r="BA97" i="1"/>
  <c r="BK97" i="1" s="1"/>
  <c r="BK96" i="1" s="1"/>
  <c r="X171" i="1"/>
  <c r="T170" i="1"/>
  <c r="X165" i="1"/>
  <c r="T164" i="1"/>
  <c r="Y69" i="1"/>
  <c r="AT70" i="1"/>
  <c r="AD70" i="1"/>
  <c r="X60" i="1"/>
  <c r="T59" i="1"/>
  <c r="X56" i="1"/>
  <c r="T55" i="1"/>
  <c r="X48" i="1"/>
  <c r="T47" i="1"/>
  <c r="X13" i="1"/>
  <c r="T12" i="1"/>
  <c r="BA49" i="1"/>
  <c r="BK50" i="1"/>
  <c r="H152" i="3"/>
  <c r="F152" i="3" s="1"/>
  <c r="F153" i="3"/>
  <c r="AQ77" i="1"/>
  <c r="AW78" i="1"/>
  <c r="AW77" i="1" s="1"/>
  <c r="BN205" i="1"/>
  <c r="O207" i="3" s="1"/>
  <c r="N11" i="3"/>
  <c r="BD5" i="1"/>
  <c r="H49" i="2" s="1"/>
  <c r="BM166" i="1"/>
  <c r="BN214" i="1"/>
  <c r="BN213" i="1" s="1"/>
  <c r="BK112" i="1"/>
  <c r="F29" i="3"/>
  <c r="BM154" i="1"/>
  <c r="M7" i="3"/>
  <c r="F215" i="3"/>
  <c r="BM20" i="1"/>
  <c r="N22" i="3" s="1"/>
  <c r="BM213" i="1"/>
  <c r="F19" i="3"/>
  <c r="AW35" i="1"/>
  <c r="AQ25" i="1"/>
  <c r="N16" i="3"/>
  <c r="BN44" i="1"/>
  <c r="BN43" i="1" s="1"/>
  <c r="AP5" i="1"/>
  <c r="B25" i="2" s="1"/>
  <c r="F31" i="2"/>
  <c r="N157" i="3"/>
  <c r="N156" i="3" s="1"/>
  <c r="I102" i="3"/>
  <c r="F102" i="3" s="1"/>
  <c r="F103" i="3"/>
  <c r="BA100" i="1"/>
  <c r="BK101" i="1"/>
  <c r="Z5" i="1"/>
  <c r="B16" i="2" s="1"/>
  <c r="F25" i="2" s="1"/>
  <c r="N46" i="3"/>
  <c r="N45" i="3" s="1"/>
  <c r="AY25" i="1"/>
  <c r="BK29" i="1"/>
  <c r="BM29" i="1" s="1"/>
  <c r="F31" i="3"/>
  <c r="G27" i="3"/>
  <c r="H27" i="3"/>
  <c r="F30" i="3"/>
  <c r="BK28" i="1"/>
  <c r="AZ25" i="1"/>
  <c r="AX5" i="1"/>
  <c r="F13" i="2" s="1"/>
  <c r="AV5" i="1"/>
  <c r="B31" i="2" s="1"/>
  <c r="N169" i="3"/>
  <c r="N168" i="3" s="1"/>
  <c r="BN143" i="1"/>
  <c r="O145" i="3" s="1"/>
  <c r="O144" i="3" s="1"/>
  <c r="G33" i="2"/>
  <c r="J33" i="2" s="1"/>
  <c r="BG5" i="1"/>
  <c r="X161" i="1"/>
  <c r="W160" i="1"/>
  <c r="X126" i="1"/>
  <c r="W125" i="1"/>
  <c r="W191" i="1"/>
  <c r="Y92" i="1"/>
  <c r="AS93" i="1"/>
  <c r="AC93" i="1"/>
  <c r="X54" i="1"/>
  <c r="W53" i="1"/>
  <c r="T81" i="1"/>
  <c r="X128" i="1"/>
  <c r="W127" i="1"/>
  <c r="X124" i="1"/>
  <c r="W123" i="1"/>
  <c r="AS147" i="1"/>
  <c r="AC147" i="1"/>
  <c r="AW57" i="1"/>
  <c r="BK173" i="1"/>
  <c r="BK172" i="1" s="1"/>
  <c r="AZ172" i="1"/>
  <c r="H158" i="3"/>
  <c r="F158" i="3" s="1"/>
  <c r="F159" i="3"/>
  <c r="BK153" i="1"/>
  <c r="BK152" i="1" s="1"/>
  <c r="AZ152" i="1"/>
  <c r="BK190" i="1"/>
  <c r="BK189" i="1" s="1"/>
  <c r="AY189" i="1"/>
  <c r="AZ140" i="1"/>
  <c r="BK141" i="1"/>
  <c r="N115" i="3"/>
  <c r="N114" i="3" s="1"/>
  <c r="BN113" i="1"/>
  <c r="BM112" i="1"/>
  <c r="BA57" i="1"/>
  <c r="BK58" i="1"/>
  <c r="BK57" i="1" s="1"/>
  <c r="F9" i="3"/>
  <c r="J8" i="3"/>
  <c r="F8" i="3" s="1"/>
  <c r="BK7" i="1"/>
  <c r="BK6" i="1" s="1"/>
  <c r="BA6" i="1"/>
  <c r="H112" i="3"/>
  <c r="F112" i="3" s="1"/>
  <c r="F113" i="3"/>
  <c r="H47" i="3"/>
  <c r="F48" i="3"/>
  <c r="AZ45" i="1"/>
  <c r="AW6" i="1"/>
  <c r="H174" i="3"/>
  <c r="F174" i="3" s="1"/>
  <c r="F175" i="3"/>
  <c r="BK157" i="1"/>
  <c r="BK156" i="1" s="1"/>
  <c r="AZ156" i="1"/>
  <c r="H154" i="3"/>
  <c r="F154" i="3" s="1"/>
  <c r="F155" i="3"/>
  <c r="H120" i="3"/>
  <c r="F122" i="3"/>
  <c r="BK120" i="1"/>
  <c r="BM120" i="1" s="1"/>
  <c r="AZ118" i="1"/>
  <c r="G191" i="3"/>
  <c r="F192" i="3"/>
  <c r="H142" i="3"/>
  <c r="F142" i="3" s="1"/>
  <c r="F143" i="3"/>
  <c r="F80" i="3"/>
  <c r="AZ77" i="1"/>
  <c r="J59" i="3"/>
  <c r="F59" i="3" s="1"/>
  <c r="F60" i="3"/>
  <c r="AW172" i="1"/>
  <c r="AW156" i="1"/>
  <c r="AW152" i="1"/>
  <c r="AW189" i="1"/>
  <c r="AZ110" i="1"/>
  <c r="BK111" i="1"/>
  <c r="N211" i="3"/>
  <c r="BN209" i="1"/>
  <c r="O211" i="3" s="1"/>
  <c r="AR178" i="1"/>
  <c r="AW180" i="1"/>
  <c r="F209" i="3"/>
  <c r="F190" i="3"/>
  <c r="L189" i="3"/>
  <c r="F189" i="3" s="1"/>
  <c r="AW133" i="1"/>
  <c r="AW131" i="1"/>
  <c r="AW79" i="1"/>
  <c r="AW23" i="1"/>
  <c r="AW176" i="1"/>
  <c r="L23" i="3"/>
  <c r="F23" i="3" s="1"/>
  <c r="F24" i="3"/>
  <c r="F138" i="3"/>
  <c r="K137" i="3"/>
  <c r="F137" i="3" s="1"/>
  <c r="AW102" i="1"/>
  <c r="AW88" i="1"/>
  <c r="BB36" i="1"/>
  <c r="BK38" i="1"/>
  <c r="BM38" i="1" s="1"/>
  <c r="N212" i="3"/>
  <c r="BN210" i="1"/>
  <c r="O212" i="3" s="1"/>
  <c r="BM207" i="1"/>
  <c r="BC131" i="1"/>
  <c r="BK132" i="1"/>
  <c r="BK131" i="1" s="1"/>
  <c r="K81" i="3"/>
  <c r="F81" i="3" s="1"/>
  <c r="F82" i="3"/>
  <c r="K14" i="3"/>
  <c r="BB12" i="1"/>
  <c r="J178" i="3"/>
  <c r="F178" i="3" s="1"/>
  <c r="F179" i="3"/>
  <c r="BA176" i="1"/>
  <c r="BK177" i="1"/>
  <c r="BK176" i="1" s="1"/>
  <c r="F107" i="3"/>
  <c r="J106" i="3"/>
  <c r="F106" i="3" s="1"/>
  <c r="BA104" i="1"/>
  <c r="BK104" i="1"/>
  <c r="F99" i="3"/>
  <c r="J98" i="3"/>
  <c r="F98" i="3" s="1"/>
  <c r="F87" i="3"/>
  <c r="J86" i="3"/>
  <c r="F86" i="3" s="1"/>
  <c r="BA75" i="1"/>
  <c r="BK76" i="1"/>
  <c r="BK75" i="1" s="1"/>
  <c r="J69" i="3"/>
  <c r="F69" i="3" s="1"/>
  <c r="F70" i="3"/>
  <c r="BA67" i="1"/>
  <c r="BK68" i="1"/>
  <c r="BK67" i="1" s="1"/>
  <c r="F66" i="3"/>
  <c r="J65" i="3"/>
  <c r="F65" i="3" s="1"/>
  <c r="BA63" i="1"/>
  <c r="BK64" i="1"/>
  <c r="BK63" i="1" s="1"/>
  <c r="AW21" i="1"/>
  <c r="AW135" i="1"/>
  <c r="K104" i="3"/>
  <c r="F104" i="3" s="1"/>
  <c r="F105" i="3"/>
  <c r="BB102" i="1"/>
  <c r="BK102" i="1"/>
  <c r="K90" i="3"/>
  <c r="F90" i="3" s="1"/>
  <c r="F91" i="3"/>
  <c r="BN166" i="1"/>
  <c r="O169" i="3"/>
  <c r="O168" i="3" s="1"/>
  <c r="BM107" i="1"/>
  <c r="AW106" i="1"/>
  <c r="N215" i="3"/>
  <c r="AB178" i="1"/>
  <c r="I182" i="3"/>
  <c r="BA180" i="1"/>
  <c r="Y178" i="1"/>
  <c r="AA179" i="1"/>
  <c r="AQ179" i="1"/>
  <c r="BC187" i="1"/>
  <c r="BK188" i="1"/>
  <c r="BK187" i="1" s="1"/>
  <c r="K160" i="3"/>
  <c r="F160" i="3" s="1"/>
  <c r="F161" i="3"/>
  <c r="BB158" i="1"/>
  <c r="BK159" i="1"/>
  <c r="BK158" i="1" s="1"/>
  <c r="AW104" i="1"/>
  <c r="AW96" i="1"/>
  <c r="AW84" i="1"/>
  <c r="AW75" i="1"/>
  <c r="AW67" i="1"/>
  <c r="AW63" i="1"/>
  <c r="AW197" i="1"/>
  <c r="BC21" i="1"/>
  <c r="BK22" i="1"/>
  <c r="BK21" i="1" s="1"/>
  <c r="F194" i="3"/>
  <c r="BB135" i="1"/>
  <c r="BK135" i="1"/>
  <c r="K38" i="3"/>
  <c r="F40" i="3"/>
  <c r="AW187" i="1"/>
  <c r="L135" i="3"/>
  <c r="F135" i="3" s="1"/>
  <c r="F136" i="3"/>
  <c r="BC133" i="1"/>
  <c r="BK134" i="1"/>
  <c r="BK133" i="1" s="1"/>
  <c r="L133" i="3"/>
  <c r="F133" i="3" s="1"/>
  <c r="F134" i="3"/>
  <c r="AW158" i="1"/>
  <c r="BB79" i="1"/>
  <c r="BK80" i="1"/>
  <c r="BK79" i="1" s="1"/>
  <c r="K25" i="3"/>
  <c r="F25" i="3" s="1"/>
  <c r="F26" i="3"/>
  <c r="BB23" i="1"/>
  <c r="BK23" i="1"/>
  <c r="BA84" i="1"/>
  <c r="BK84" i="1"/>
  <c r="J77" i="3"/>
  <c r="F77" i="3" s="1"/>
  <c r="F78" i="3"/>
  <c r="L199" i="3"/>
  <c r="F200" i="3"/>
  <c r="BC197" i="1"/>
  <c r="BK198" i="1"/>
  <c r="BK197" i="1" s="1"/>
  <c r="BB88" i="1"/>
  <c r="BK88" i="1"/>
  <c r="N42" i="3"/>
  <c r="BN40" i="1"/>
  <c r="O42" i="3" s="1"/>
  <c r="BM201" i="1"/>
  <c r="AW199" i="1"/>
  <c r="O157" i="3"/>
  <c r="O156" i="3" s="1"/>
  <c r="BN154" i="1"/>
  <c r="N21" i="3"/>
  <c r="BN19" i="1"/>
  <c r="O21" i="3" s="1"/>
  <c r="AW17" i="1"/>
  <c r="BM18" i="1"/>
  <c r="AW195" i="1" l="1"/>
  <c r="BM196" i="1"/>
  <c r="G13" i="2"/>
  <c r="BK61" i="1"/>
  <c r="BM62" i="1"/>
  <c r="BA96" i="1"/>
  <c r="BK114" i="1"/>
  <c r="BM115" i="1"/>
  <c r="O216" i="3"/>
  <c r="O215" i="3" s="1"/>
  <c r="AY11" i="1"/>
  <c r="AY5" i="1" s="1"/>
  <c r="H44" i="2" s="1"/>
  <c r="G13" i="3"/>
  <c r="G7" i="3" s="1"/>
  <c r="F47" i="3"/>
  <c r="BN149" i="1"/>
  <c r="N151" i="3"/>
  <c r="N150" i="3" s="1"/>
  <c r="BM173" i="1"/>
  <c r="BN173" i="1" s="1"/>
  <c r="Y16" i="1"/>
  <c r="X15" i="1"/>
  <c r="O46" i="3"/>
  <c r="O45" i="3" s="1"/>
  <c r="BK49" i="1"/>
  <c r="BM50" i="1"/>
  <c r="AD69" i="1"/>
  <c r="BB70" i="1"/>
  <c r="K72" i="3"/>
  <c r="Y165" i="1"/>
  <c r="X164" i="1"/>
  <c r="Y171" i="1"/>
  <c r="X170" i="1"/>
  <c r="AS65" i="1"/>
  <c r="AW66" i="1"/>
  <c r="AW65" i="1" s="1"/>
  <c r="Y73" i="1"/>
  <c r="AC74" i="1"/>
  <c r="AS74" i="1"/>
  <c r="Y91" i="1"/>
  <c r="X90" i="1"/>
  <c r="Y109" i="1"/>
  <c r="X108" i="1"/>
  <c r="Y130" i="1"/>
  <c r="X129" i="1"/>
  <c r="Y183" i="1"/>
  <c r="Y162" i="1"/>
  <c r="AA163" i="1"/>
  <c r="BN142" i="1"/>
  <c r="T11" i="1"/>
  <c r="T5" i="1" s="1"/>
  <c r="Y13" i="1"/>
  <c r="X12" i="1"/>
  <c r="Y48" i="1"/>
  <c r="X47" i="1"/>
  <c r="X55" i="1"/>
  <c r="X59" i="1"/>
  <c r="AT69" i="1"/>
  <c r="AW70" i="1"/>
  <c r="AW69" i="1" s="1"/>
  <c r="X52" i="1"/>
  <c r="W51" i="1"/>
  <c r="Y72" i="1"/>
  <c r="X71" i="1"/>
  <c r="Y87" i="1"/>
  <c r="AQ87" i="1" s="1"/>
  <c r="X86" i="1"/>
  <c r="Y99" i="1"/>
  <c r="X98" i="1"/>
  <c r="Y117" i="1"/>
  <c r="X116" i="1"/>
  <c r="AQ122" i="1"/>
  <c r="X121" i="1"/>
  <c r="Y175" i="1"/>
  <c r="AQ175" i="1" s="1"/>
  <c r="X174" i="1"/>
  <c r="BA66" i="1"/>
  <c r="AC65" i="1"/>
  <c r="J68" i="3"/>
  <c r="BK150" i="1"/>
  <c r="BM151" i="1"/>
  <c r="AQ163" i="1"/>
  <c r="Y42" i="1"/>
  <c r="X41" i="1"/>
  <c r="Y95" i="1"/>
  <c r="X94" i="1"/>
  <c r="Y138" i="1"/>
  <c r="X137" i="1"/>
  <c r="L39" i="3"/>
  <c r="BC37" i="1"/>
  <c r="AE36" i="1"/>
  <c r="BC119" i="1"/>
  <c r="AE118" i="1"/>
  <c r="L121" i="3"/>
  <c r="AU36" i="1"/>
  <c r="AW37" i="1"/>
  <c r="AW36" i="1" s="1"/>
  <c r="AU118" i="1"/>
  <c r="AW119" i="1"/>
  <c r="AW118" i="1" s="1"/>
  <c r="Y146" i="1"/>
  <c r="X145" i="1"/>
  <c r="Y182" i="1"/>
  <c r="X181" i="1"/>
  <c r="Y186" i="1"/>
  <c r="X185" i="1"/>
  <c r="Y208" i="1"/>
  <c r="X206" i="1"/>
  <c r="X194" i="1" s="1"/>
  <c r="BN20" i="1"/>
  <c r="O22" i="3" s="1"/>
  <c r="BM68" i="1"/>
  <c r="N70" i="3" s="1"/>
  <c r="N69" i="3" s="1"/>
  <c r="J44" i="2"/>
  <c r="BM35" i="1"/>
  <c r="AW25" i="1"/>
  <c r="BM159" i="1"/>
  <c r="N161" i="3" s="1"/>
  <c r="N160" i="3" s="1"/>
  <c r="BM188" i="1"/>
  <c r="BM187" i="1" s="1"/>
  <c r="BM190" i="1"/>
  <c r="N192" i="3" s="1"/>
  <c r="N191" i="3" s="1"/>
  <c r="BM153" i="1"/>
  <c r="N155" i="3" s="1"/>
  <c r="N154" i="3" s="1"/>
  <c r="BK100" i="1"/>
  <c r="BM101" i="1"/>
  <c r="N31" i="3"/>
  <c r="BN29" i="1"/>
  <c r="O31" i="3" s="1"/>
  <c r="BM28" i="1"/>
  <c r="BK25" i="1"/>
  <c r="F27" i="3"/>
  <c r="BM157" i="1"/>
  <c r="BN157" i="1" s="1"/>
  <c r="BM7" i="1"/>
  <c r="BN7" i="1" s="1"/>
  <c r="BA147" i="1"/>
  <c r="J149" i="3"/>
  <c r="AC145" i="1"/>
  <c r="Y124" i="1"/>
  <c r="X123" i="1"/>
  <c r="Y128" i="1"/>
  <c r="X127" i="1"/>
  <c r="W81" i="1"/>
  <c r="X82" i="1"/>
  <c r="Y54" i="1"/>
  <c r="X53" i="1"/>
  <c r="AW93" i="1"/>
  <c r="AW92" i="1" s="1"/>
  <c r="AS92" i="1"/>
  <c r="AW147" i="1"/>
  <c r="AS145" i="1"/>
  <c r="J95" i="3"/>
  <c r="BA93" i="1"/>
  <c r="AC92" i="1"/>
  <c r="X191" i="1"/>
  <c r="Y126" i="1"/>
  <c r="X125" i="1"/>
  <c r="Y161" i="1"/>
  <c r="X160" i="1"/>
  <c r="BM58" i="1"/>
  <c r="N60" i="3" s="1"/>
  <c r="N59" i="3" s="1"/>
  <c r="BK110" i="1"/>
  <c r="BM111" i="1"/>
  <c r="N175" i="3"/>
  <c r="N174" i="3" s="1"/>
  <c r="BK77" i="1"/>
  <c r="BM78" i="1"/>
  <c r="O115" i="3"/>
  <c r="O114" i="3" s="1"/>
  <c r="BN112" i="1"/>
  <c r="BK140" i="1"/>
  <c r="BM141" i="1"/>
  <c r="N194" i="3"/>
  <c r="BM64" i="1"/>
  <c r="N66" i="3" s="1"/>
  <c r="N65" i="3" s="1"/>
  <c r="BM76" i="1"/>
  <c r="BM75" i="1" s="1"/>
  <c r="N107" i="3"/>
  <c r="N106" i="3" s="1"/>
  <c r="F191" i="3"/>
  <c r="BN120" i="1"/>
  <c r="O122" i="3" s="1"/>
  <c r="N122" i="3"/>
  <c r="BK45" i="1"/>
  <c r="N40" i="3"/>
  <c r="BN38" i="1"/>
  <c r="O40" i="3" s="1"/>
  <c r="N20" i="3"/>
  <c r="N19" i="3" s="1"/>
  <c r="BM17" i="1"/>
  <c r="BN18" i="1"/>
  <c r="H181" i="3"/>
  <c r="AZ179" i="1"/>
  <c r="AA178" i="1"/>
  <c r="BA178" i="1"/>
  <c r="BK180" i="1"/>
  <c r="BM180" i="1" s="1"/>
  <c r="N109" i="3"/>
  <c r="N108" i="3" s="1"/>
  <c r="BN107" i="1"/>
  <c r="BM106" i="1"/>
  <c r="N209" i="3"/>
  <c r="BN207" i="1"/>
  <c r="BM97" i="1"/>
  <c r="BM22" i="1"/>
  <c r="BM132" i="1"/>
  <c r="BM134" i="1"/>
  <c r="N203" i="3"/>
  <c r="N201" i="3" s="1"/>
  <c r="BN201" i="1"/>
  <c r="BM199" i="1"/>
  <c r="F199" i="3"/>
  <c r="AQ178" i="1"/>
  <c r="AW179" i="1"/>
  <c r="I180" i="3"/>
  <c r="F182" i="3"/>
  <c r="BM198" i="1"/>
  <c r="BM177" i="1"/>
  <c r="BM80" i="1"/>
  <c r="BN196" i="1" l="1"/>
  <c r="N198" i="3"/>
  <c r="N197" i="3" s="1"/>
  <c r="BM195" i="1"/>
  <c r="N64" i="3"/>
  <c r="N63" i="3" s="1"/>
  <c r="BN62" i="1"/>
  <c r="BM61" i="1"/>
  <c r="BN115" i="1"/>
  <c r="BM114" i="1"/>
  <c r="N117" i="3"/>
  <c r="N116" i="3" s="1"/>
  <c r="BM172" i="1"/>
  <c r="BN76" i="1"/>
  <c r="W11" i="1"/>
  <c r="W5" i="1" s="1"/>
  <c r="BN148" i="1"/>
  <c r="O151" i="3"/>
  <c r="O150" i="3" s="1"/>
  <c r="BN159" i="1"/>
  <c r="O161" i="3" s="1"/>
  <c r="O160" i="3" s="1"/>
  <c r="Y15" i="1"/>
  <c r="AU16" i="1"/>
  <c r="AE16" i="1"/>
  <c r="AQ174" i="1"/>
  <c r="AW175" i="1"/>
  <c r="AQ86" i="1"/>
  <c r="AW87" i="1"/>
  <c r="BM67" i="1"/>
  <c r="Y206" i="1"/>
  <c r="Y194" i="1" s="1"/>
  <c r="AE208" i="1"/>
  <c r="AU208" i="1"/>
  <c r="Y185" i="1"/>
  <c r="AU186" i="1"/>
  <c r="AE186" i="1"/>
  <c r="Y181" i="1"/>
  <c r="AU182" i="1"/>
  <c r="AE182" i="1"/>
  <c r="AE146" i="1"/>
  <c r="AU146" i="1"/>
  <c r="Y145" i="1"/>
  <c r="L120" i="3"/>
  <c r="F120" i="3" s="1"/>
  <c r="F121" i="3"/>
  <c r="BK119" i="1"/>
  <c r="BC118" i="1"/>
  <c r="BK37" i="1"/>
  <c r="BC36" i="1"/>
  <c r="AQ162" i="1"/>
  <c r="AW163" i="1"/>
  <c r="Y121" i="1"/>
  <c r="AA122" i="1"/>
  <c r="AQ72" i="1"/>
  <c r="AA72" i="1"/>
  <c r="Y71" i="1"/>
  <c r="Y52" i="1"/>
  <c r="X51" i="1"/>
  <c r="Y59" i="1"/>
  <c r="AC60" i="1"/>
  <c r="AS60" i="1"/>
  <c r="Y55" i="1"/>
  <c r="AS56" i="1"/>
  <c r="AC56" i="1"/>
  <c r="Y47" i="1"/>
  <c r="AS48" i="1"/>
  <c r="AC48" i="1"/>
  <c r="Y12" i="1"/>
  <c r="AC13" i="1"/>
  <c r="AS13" i="1"/>
  <c r="AS183" i="1"/>
  <c r="AS73" i="1"/>
  <c r="AW74" i="1"/>
  <c r="Y170" i="1"/>
  <c r="AD171" i="1"/>
  <c r="AT171" i="1"/>
  <c r="Y164" i="1"/>
  <c r="AD165" i="1"/>
  <c r="AT165" i="1"/>
  <c r="BK70" i="1"/>
  <c r="BB69" i="1"/>
  <c r="N52" i="3"/>
  <c r="N51" i="3" s="1"/>
  <c r="BN50" i="1"/>
  <c r="BM49" i="1"/>
  <c r="L38" i="3"/>
  <c r="F39" i="3"/>
  <c r="Y137" i="1"/>
  <c r="AB138" i="1"/>
  <c r="AR138" i="1"/>
  <c r="Y94" i="1"/>
  <c r="AR95" i="1"/>
  <c r="AB95" i="1"/>
  <c r="Y41" i="1"/>
  <c r="AB42" i="1"/>
  <c r="AR42" i="1"/>
  <c r="BN151" i="1"/>
  <c r="BM150" i="1"/>
  <c r="N153" i="3"/>
  <c r="N152" i="3" s="1"/>
  <c r="F68" i="3"/>
  <c r="J67" i="3"/>
  <c r="F67" i="3" s="1"/>
  <c r="BK66" i="1"/>
  <c r="BA65" i="1"/>
  <c r="Y174" i="1"/>
  <c r="AA175" i="1"/>
  <c r="AW122" i="1"/>
  <c r="AQ121" i="1"/>
  <c r="Y116" i="1"/>
  <c r="AQ117" i="1"/>
  <c r="AA117" i="1"/>
  <c r="AQ99" i="1"/>
  <c r="Y98" i="1"/>
  <c r="AA99" i="1"/>
  <c r="AA87" i="1"/>
  <c r="Y86" i="1"/>
  <c r="AA162" i="1"/>
  <c r="AZ163" i="1"/>
  <c r="H165" i="3"/>
  <c r="AC183" i="1"/>
  <c r="J186" i="3"/>
  <c r="Y129" i="1"/>
  <c r="AC130" i="1"/>
  <c r="AS130" i="1"/>
  <c r="Y108" i="1"/>
  <c r="AS109" i="1"/>
  <c r="AC109" i="1"/>
  <c r="Y90" i="1"/>
  <c r="AC91" i="1"/>
  <c r="AS91" i="1"/>
  <c r="BA74" i="1"/>
  <c r="AC73" i="1"/>
  <c r="J76" i="3"/>
  <c r="F72" i="3"/>
  <c r="K71" i="3"/>
  <c r="BM189" i="1"/>
  <c r="N190" i="3"/>
  <c r="N189" i="3" s="1"/>
  <c r="BN68" i="1"/>
  <c r="O70" i="3" s="1"/>
  <c r="O69" i="3" s="1"/>
  <c r="BN188" i="1"/>
  <c r="BN187" i="1" s="1"/>
  <c r="BN58" i="1"/>
  <c r="O60" i="3" s="1"/>
  <c r="O59" i="3" s="1"/>
  <c r="BN153" i="1"/>
  <c r="BN152" i="1" s="1"/>
  <c r="N9" i="3"/>
  <c r="N8" i="3" s="1"/>
  <c r="BM152" i="1"/>
  <c r="BM158" i="1"/>
  <c r="BM63" i="1"/>
  <c r="BM6" i="1"/>
  <c r="N159" i="3"/>
  <c r="N158" i="3" s="1"/>
  <c r="BN190" i="1"/>
  <c r="O192" i="3" s="1"/>
  <c r="O191" i="3" s="1"/>
  <c r="BN35" i="1"/>
  <c r="O37" i="3" s="1"/>
  <c r="N37" i="3"/>
  <c r="BM100" i="1"/>
  <c r="BN101" i="1"/>
  <c r="N103" i="3"/>
  <c r="N102" i="3" s="1"/>
  <c r="BN28" i="1"/>
  <c r="BM25" i="1"/>
  <c r="N30" i="3"/>
  <c r="BM104" i="1"/>
  <c r="BN64" i="1"/>
  <c r="BN63" i="1" s="1"/>
  <c r="BM57" i="1"/>
  <c r="BM156" i="1"/>
  <c r="Y160" i="1"/>
  <c r="AE161" i="1"/>
  <c r="AU161" i="1"/>
  <c r="Y125" i="1"/>
  <c r="AU126" i="1"/>
  <c r="AE126" i="1"/>
  <c r="Y191" i="1"/>
  <c r="BK93" i="1"/>
  <c r="BA92" i="1"/>
  <c r="AR54" i="1"/>
  <c r="AB54" i="1"/>
  <c r="Y53" i="1"/>
  <c r="Y127" i="1"/>
  <c r="AE128" i="1"/>
  <c r="AU128" i="1"/>
  <c r="Y123" i="1"/>
  <c r="AE124" i="1"/>
  <c r="AU124" i="1"/>
  <c r="J147" i="3"/>
  <c r="F149" i="3"/>
  <c r="J94" i="3"/>
  <c r="F95" i="3"/>
  <c r="X81" i="1"/>
  <c r="BA145" i="1"/>
  <c r="BK147" i="1"/>
  <c r="N78" i="3"/>
  <c r="N77" i="3" s="1"/>
  <c r="BM45" i="1"/>
  <c r="N48" i="3"/>
  <c r="N47" i="3" s="1"/>
  <c r="BN57" i="1"/>
  <c r="BN141" i="1"/>
  <c r="N143" i="3"/>
  <c r="N142" i="3" s="1"/>
  <c r="BM140" i="1"/>
  <c r="O159" i="3"/>
  <c r="O158" i="3" s="1"/>
  <c r="BN156" i="1"/>
  <c r="BM110" i="1"/>
  <c r="N113" i="3"/>
  <c r="N112" i="3" s="1"/>
  <c r="BN111" i="1"/>
  <c r="O9" i="3"/>
  <c r="O8" i="3" s="1"/>
  <c r="BN6" i="1"/>
  <c r="N80" i="3"/>
  <c r="N79" i="3" s="1"/>
  <c r="BN78" i="1"/>
  <c r="BM77" i="1"/>
  <c r="BN172" i="1"/>
  <c r="O175" i="3"/>
  <c r="O174" i="3" s="1"/>
  <c r="O155" i="3"/>
  <c r="O154" i="3" s="1"/>
  <c r="N138" i="3"/>
  <c r="N137" i="3" s="1"/>
  <c r="BM135" i="1"/>
  <c r="N82" i="3"/>
  <c r="N81" i="3" s="1"/>
  <c r="BN80" i="1"/>
  <c r="BM79" i="1"/>
  <c r="N26" i="3"/>
  <c r="N25" i="3" s="1"/>
  <c r="BM23" i="1"/>
  <c r="N179" i="3"/>
  <c r="N178" i="3" s="1"/>
  <c r="BN177" i="1"/>
  <c r="BM176" i="1"/>
  <c r="BN198" i="1"/>
  <c r="N200" i="3"/>
  <c r="N199" i="3" s="1"/>
  <c r="BM197" i="1"/>
  <c r="AW178" i="1"/>
  <c r="O203" i="3"/>
  <c r="O201" i="3" s="1"/>
  <c r="BN199" i="1"/>
  <c r="N182" i="3"/>
  <c r="BN180" i="1"/>
  <c r="O182" i="3" s="1"/>
  <c r="N134" i="3"/>
  <c r="N133" i="3" s="1"/>
  <c r="BN132" i="1"/>
  <c r="BM131" i="1"/>
  <c r="N91" i="3"/>
  <c r="N90" i="3" s="1"/>
  <c r="BM88" i="1"/>
  <c r="N24" i="3"/>
  <c r="N23" i="3" s="1"/>
  <c r="BM21" i="1"/>
  <c r="BN22" i="1"/>
  <c r="N87" i="3"/>
  <c r="N86" i="3" s="1"/>
  <c r="BM84" i="1"/>
  <c r="O209" i="3"/>
  <c r="BN106" i="1"/>
  <c r="O109" i="3"/>
  <c r="O108" i="3" s="1"/>
  <c r="H180" i="3"/>
  <c r="F181" i="3"/>
  <c r="BN75" i="1"/>
  <c r="O78" i="3"/>
  <c r="O77" i="3" s="1"/>
  <c r="O190" i="3"/>
  <c r="O189" i="3" s="1"/>
  <c r="O20" i="3"/>
  <c r="O19" i="3" s="1"/>
  <c r="BN17" i="1"/>
  <c r="O194" i="3"/>
  <c r="BN158" i="1"/>
  <c r="N136" i="3"/>
  <c r="N135" i="3" s="1"/>
  <c r="BM133" i="1"/>
  <c r="BN134" i="1"/>
  <c r="N105" i="3"/>
  <c r="N104" i="3" s="1"/>
  <c r="BM102" i="1"/>
  <c r="N99" i="3"/>
  <c r="N98" i="3" s="1"/>
  <c r="BN97" i="1"/>
  <c r="BM96" i="1"/>
  <c r="BK179" i="1"/>
  <c r="BK178" i="1" s="1"/>
  <c r="AZ178" i="1"/>
  <c r="BN104" i="1"/>
  <c r="O107" i="3"/>
  <c r="O106" i="3" s="1"/>
  <c r="O198" i="3" l="1"/>
  <c r="O197" i="3" s="1"/>
  <c r="BN195" i="1"/>
  <c r="O64" i="3"/>
  <c r="O63" i="3" s="1"/>
  <c r="BN61" i="1"/>
  <c r="BN67" i="1"/>
  <c r="BN189" i="1"/>
  <c r="X11" i="1"/>
  <c r="X5" i="1" s="1"/>
  <c r="O117" i="3"/>
  <c r="O116" i="3" s="1"/>
  <c r="BN114" i="1"/>
  <c r="AU15" i="1"/>
  <c r="AW16" i="1"/>
  <c r="AE15" i="1"/>
  <c r="BC16" i="1"/>
  <c r="L18" i="3"/>
  <c r="AS90" i="1"/>
  <c r="AW91" i="1"/>
  <c r="AW109" i="1"/>
  <c r="AS108" i="1"/>
  <c r="AW130" i="1"/>
  <c r="AS129" i="1"/>
  <c r="H164" i="3"/>
  <c r="F164" i="3" s="1"/>
  <c r="F165" i="3"/>
  <c r="AZ87" i="1"/>
  <c r="H89" i="3"/>
  <c r="AA86" i="1"/>
  <c r="AZ117" i="1"/>
  <c r="H119" i="3"/>
  <c r="AA116" i="1"/>
  <c r="AW121" i="1"/>
  <c r="BK65" i="1"/>
  <c r="BM66" i="1"/>
  <c r="AW42" i="1"/>
  <c r="AR41" i="1"/>
  <c r="AW95" i="1"/>
  <c r="AR94" i="1"/>
  <c r="AW138" i="1"/>
  <c r="AR137" i="1"/>
  <c r="F38" i="3"/>
  <c r="O52" i="3"/>
  <c r="O51" i="3" s="1"/>
  <c r="BN49" i="1"/>
  <c r="AT164" i="1"/>
  <c r="AW165" i="1"/>
  <c r="K173" i="3"/>
  <c r="BB171" i="1"/>
  <c r="AD170" i="1"/>
  <c r="AW73" i="1"/>
  <c r="AW183" i="1"/>
  <c r="AS12" i="1"/>
  <c r="AW13" i="1"/>
  <c r="AW12" i="1" s="1"/>
  <c r="AW48" i="1"/>
  <c r="AS47" i="1"/>
  <c r="AC55" i="1"/>
  <c r="BA56" i="1"/>
  <c r="J58" i="3"/>
  <c r="AC59" i="1"/>
  <c r="BA60" i="1"/>
  <c r="J62" i="3"/>
  <c r="AQ52" i="1"/>
  <c r="AA52" i="1"/>
  <c r="Y51" i="1"/>
  <c r="AZ72" i="1"/>
  <c r="H74" i="3"/>
  <c r="AA71" i="1"/>
  <c r="H124" i="3"/>
  <c r="AA121" i="1"/>
  <c r="AZ122" i="1"/>
  <c r="AW162" i="1"/>
  <c r="L148" i="3"/>
  <c r="BC146" i="1"/>
  <c r="AE145" i="1"/>
  <c r="AW182" i="1"/>
  <c r="AU181" i="1"/>
  <c r="L188" i="3"/>
  <c r="BC186" i="1"/>
  <c r="AE185" i="1"/>
  <c r="BC208" i="1"/>
  <c r="L210" i="3"/>
  <c r="AE206" i="1"/>
  <c r="AE194" i="1" s="1"/>
  <c r="F71" i="3"/>
  <c r="F76" i="3"/>
  <c r="J75" i="3"/>
  <c r="F75" i="3" s="1"/>
  <c r="BK74" i="1"/>
  <c r="BK73" i="1" s="1"/>
  <c r="BA73" i="1"/>
  <c r="AC90" i="1"/>
  <c r="BA91" i="1"/>
  <c r="J93" i="3"/>
  <c r="BA109" i="1"/>
  <c r="J111" i="3"/>
  <c r="AC108" i="1"/>
  <c r="AC129" i="1"/>
  <c r="BA130" i="1"/>
  <c r="J132" i="3"/>
  <c r="F186" i="3"/>
  <c r="J185" i="3"/>
  <c r="F185" i="3" s="1"/>
  <c r="BA183" i="1"/>
  <c r="BK183" i="1"/>
  <c r="AZ162" i="1"/>
  <c r="BK163" i="1"/>
  <c r="BK162" i="1" s="1"/>
  <c r="AZ99" i="1"/>
  <c r="AA98" i="1"/>
  <c r="H101" i="3"/>
  <c r="AW99" i="1"/>
  <c r="AQ98" i="1"/>
  <c r="AQ116" i="1"/>
  <c r="AW117" i="1"/>
  <c r="AZ175" i="1"/>
  <c r="AA174" i="1"/>
  <c r="H177" i="3"/>
  <c r="BN150" i="1"/>
  <c r="O153" i="3"/>
  <c r="O152" i="3" s="1"/>
  <c r="AB41" i="1"/>
  <c r="BA42" i="1"/>
  <c r="I44" i="3"/>
  <c r="I97" i="3"/>
  <c r="BA95" i="1"/>
  <c r="AB94" i="1"/>
  <c r="BA138" i="1"/>
  <c r="I140" i="3"/>
  <c r="AB137" i="1"/>
  <c r="BK69" i="1"/>
  <c r="BM70" i="1"/>
  <c r="BB165" i="1"/>
  <c r="AD164" i="1"/>
  <c r="K167" i="3"/>
  <c r="AT170" i="1"/>
  <c r="AW171" i="1"/>
  <c r="BA13" i="1"/>
  <c r="AC12" i="1"/>
  <c r="J15" i="3"/>
  <c r="BA48" i="1"/>
  <c r="J50" i="3"/>
  <c r="AC47" i="1"/>
  <c r="AW56" i="1"/>
  <c r="AS55" i="1"/>
  <c r="AS59" i="1"/>
  <c r="AW60" i="1"/>
  <c r="AQ71" i="1"/>
  <c r="AW72" i="1"/>
  <c r="BM37" i="1"/>
  <c r="BK36" i="1"/>
  <c r="BK118" i="1"/>
  <c r="BM119" i="1"/>
  <c r="AU145" i="1"/>
  <c r="AW146" i="1"/>
  <c r="BC182" i="1"/>
  <c r="AE181" i="1"/>
  <c r="L184" i="3"/>
  <c r="AW186" i="1"/>
  <c r="AU185" i="1"/>
  <c r="AW208" i="1"/>
  <c r="AW206" i="1" s="1"/>
  <c r="AW194" i="1" s="1"/>
  <c r="AU206" i="1"/>
  <c r="AU194" i="1" s="1"/>
  <c r="AW86" i="1"/>
  <c r="AW174" i="1"/>
  <c r="N27" i="3"/>
  <c r="O66" i="3"/>
  <c r="O65" i="3" s="1"/>
  <c r="F180" i="3"/>
  <c r="O103" i="3"/>
  <c r="O102" i="3" s="1"/>
  <c r="BN100" i="1"/>
  <c r="O30" i="3"/>
  <c r="O27" i="3" s="1"/>
  <c r="BN25" i="1"/>
  <c r="AW124" i="1"/>
  <c r="AU123" i="1"/>
  <c r="AE127" i="1"/>
  <c r="BC128" i="1"/>
  <c r="L130" i="3"/>
  <c r="AR53" i="1"/>
  <c r="AW54" i="1"/>
  <c r="BK92" i="1"/>
  <c r="BM93" i="1"/>
  <c r="AT191" i="1"/>
  <c r="L128" i="3"/>
  <c r="BC126" i="1"/>
  <c r="AE125" i="1"/>
  <c r="BC161" i="1"/>
  <c r="AE160" i="1"/>
  <c r="L163" i="3"/>
  <c r="BM147" i="1"/>
  <c r="AA82" i="1"/>
  <c r="Y81" i="1"/>
  <c r="AQ82" i="1"/>
  <c r="F94" i="3"/>
  <c r="BC124" i="1"/>
  <c r="L126" i="3"/>
  <c r="AE123" i="1"/>
  <c r="AU127" i="1"/>
  <c r="AW128" i="1"/>
  <c r="BA54" i="1"/>
  <c r="I56" i="3"/>
  <c r="AB53" i="1"/>
  <c r="K195" i="3"/>
  <c r="AD191" i="1"/>
  <c r="AW126" i="1"/>
  <c r="AU125" i="1"/>
  <c r="AW161" i="1"/>
  <c r="AU160" i="1"/>
  <c r="O143" i="3"/>
  <c r="O142" i="3" s="1"/>
  <c r="BN140" i="1"/>
  <c r="O48" i="3"/>
  <c r="O47" i="3" s="1"/>
  <c r="BN45" i="1"/>
  <c r="BN77" i="1"/>
  <c r="O80" i="3"/>
  <c r="O79" i="3" s="1"/>
  <c r="BN110" i="1"/>
  <c r="O113" i="3"/>
  <c r="O112" i="3" s="1"/>
  <c r="BN96" i="1"/>
  <c r="O99" i="3"/>
  <c r="O98" i="3" s="1"/>
  <c r="O105" i="3"/>
  <c r="O104" i="3" s="1"/>
  <c r="BN102" i="1"/>
  <c r="BN133" i="1"/>
  <c r="O136" i="3"/>
  <c r="O135" i="3" s="1"/>
  <c r="O91" i="3"/>
  <c r="O90" i="3" s="1"/>
  <c r="BN88" i="1"/>
  <c r="O134" i="3"/>
  <c r="O133" i="3" s="1"/>
  <c r="BN131" i="1"/>
  <c r="BN176" i="1"/>
  <c r="O179" i="3"/>
  <c r="O178" i="3" s="1"/>
  <c r="O82" i="3"/>
  <c r="O81" i="3" s="1"/>
  <c r="BN79" i="1"/>
  <c r="BM179" i="1"/>
  <c r="BN84" i="1"/>
  <c r="O87" i="3"/>
  <c r="O86" i="3" s="1"/>
  <c r="O24" i="3"/>
  <c r="O23" i="3" s="1"/>
  <c r="BN21" i="1"/>
  <c r="BN197" i="1"/>
  <c r="O200" i="3"/>
  <c r="O199" i="3" s="1"/>
  <c r="BN23" i="1"/>
  <c r="O26" i="3"/>
  <c r="O25" i="3" s="1"/>
  <c r="O138" i="3"/>
  <c r="O137" i="3" s="1"/>
  <c r="BN135" i="1"/>
  <c r="Y11" i="1" l="1"/>
  <c r="Y5" i="1" s="1"/>
  <c r="H15" i="2" s="1"/>
  <c r="AC11" i="1"/>
  <c r="AC5" i="1" s="1"/>
  <c r="B19" i="2" s="1"/>
  <c r="F28" i="2" s="1"/>
  <c r="AE11" i="1"/>
  <c r="AE5" i="1" s="1"/>
  <c r="B21" i="2" s="1"/>
  <c r="AD11" i="1"/>
  <c r="AB11" i="1"/>
  <c r="AB5" i="1" s="1"/>
  <c r="B18" i="2" s="1"/>
  <c r="AT11" i="1"/>
  <c r="AR11" i="1"/>
  <c r="AR5" i="1" s="1"/>
  <c r="B27" i="2" s="1"/>
  <c r="AS11" i="1"/>
  <c r="AS5" i="1" s="1"/>
  <c r="B28" i="2" s="1"/>
  <c r="AU11" i="1"/>
  <c r="AU5" i="1" s="1"/>
  <c r="B30" i="2" s="1"/>
  <c r="L17" i="3"/>
  <c r="F18" i="3"/>
  <c r="BC15" i="1"/>
  <c r="BK16" i="1"/>
  <c r="BK15" i="1" s="1"/>
  <c r="AW15" i="1"/>
  <c r="BM16" i="1"/>
  <c r="AW185" i="1"/>
  <c r="AW145" i="1"/>
  <c r="N121" i="3"/>
  <c r="N120" i="3" s="1"/>
  <c r="BN119" i="1"/>
  <c r="BM118" i="1"/>
  <c r="AW71" i="1"/>
  <c r="AW59" i="1"/>
  <c r="BA47" i="1"/>
  <c r="BK48" i="1"/>
  <c r="BK47" i="1" s="1"/>
  <c r="AW170" i="1"/>
  <c r="K166" i="3"/>
  <c r="F167" i="3"/>
  <c r="BK165" i="1"/>
  <c r="BK164" i="1" s="1"/>
  <c r="BB164" i="1"/>
  <c r="I139" i="3"/>
  <c r="F139" i="3" s="1"/>
  <c r="F140" i="3"/>
  <c r="F97" i="3"/>
  <c r="I96" i="3"/>
  <c r="F96" i="3" s="1"/>
  <c r="BK42" i="1"/>
  <c r="BK41" i="1" s="1"/>
  <c r="BA41" i="1"/>
  <c r="H176" i="3"/>
  <c r="F176" i="3" s="1"/>
  <c r="F177" i="3"/>
  <c r="AZ174" i="1"/>
  <c r="BK175" i="1"/>
  <c r="AW98" i="1"/>
  <c r="J131" i="3"/>
  <c r="F131" i="3" s="1"/>
  <c r="F132" i="3"/>
  <c r="J110" i="3"/>
  <c r="F110" i="3" s="1"/>
  <c r="F111" i="3"/>
  <c r="J92" i="3"/>
  <c r="F92" i="3" s="1"/>
  <c r="F93" i="3"/>
  <c r="BK208" i="1"/>
  <c r="BC206" i="1"/>
  <c r="BC194" i="1" s="1"/>
  <c r="BC185" i="1"/>
  <c r="BK186" i="1"/>
  <c r="BK185" i="1" s="1"/>
  <c r="F148" i="3"/>
  <c r="L147" i="3"/>
  <c r="F147" i="3" s="1"/>
  <c r="AZ71" i="1"/>
  <c r="BK72" i="1"/>
  <c r="BK71" i="1" s="1"/>
  <c r="AZ52" i="1"/>
  <c r="AA51" i="1"/>
  <c r="H54" i="3"/>
  <c r="J61" i="3"/>
  <c r="F61" i="3" s="1"/>
  <c r="F62" i="3"/>
  <c r="BA55" i="1"/>
  <c r="BK56" i="1"/>
  <c r="BK55" i="1" s="1"/>
  <c r="BB170" i="1"/>
  <c r="BK171" i="1"/>
  <c r="BK170" i="1" s="1"/>
  <c r="AW164" i="1"/>
  <c r="AW137" i="1"/>
  <c r="AW94" i="1"/>
  <c r="AW41" i="1"/>
  <c r="F119" i="3"/>
  <c r="H118" i="3"/>
  <c r="F118" i="3" s="1"/>
  <c r="BK87" i="1"/>
  <c r="AZ86" i="1"/>
  <c r="AW129" i="1"/>
  <c r="AW108" i="1"/>
  <c r="L183" i="3"/>
  <c r="F183" i="3" s="1"/>
  <c r="F184" i="3"/>
  <c r="BK182" i="1"/>
  <c r="BK181" i="1" s="1"/>
  <c r="BC181" i="1"/>
  <c r="N39" i="3"/>
  <c r="N38" i="3" s="1"/>
  <c r="BM36" i="1"/>
  <c r="BN37" i="1"/>
  <c r="AW55" i="1"/>
  <c r="F50" i="3"/>
  <c r="J49" i="3"/>
  <c r="F49" i="3" s="1"/>
  <c r="J14" i="3"/>
  <c r="F15" i="3"/>
  <c r="BK13" i="1"/>
  <c r="BA12" i="1"/>
  <c r="AD5" i="1"/>
  <c r="B20" i="2" s="1"/>
  <c r="BM69" i="1"/>
  <c r="N72" i="3"/>
  <c r="N71" i="3" s="1"/>
  <c r="BN70" i="1"/>
  <c r="BK138" i="1"/>
  <c r="BK137" i="1" s="1"/>
  <c r="BA137" i="1"/>
  <c r="BA94" i="1"/>
  <c r="BK95" i="1"/>
  <c r="BK94" i="1" s="1"/>
  <c r="I43" i="3"/>
  <c r="F44" i="3"/>
  <c r="AW116" i="1"/>
  <c r="F101" i="3"/>
  <c r="H100" i="3"/>
  <c r="F100" i="3" s="1"/>
  <c r="AZ98" i="1"/>
  <c r="BK99" i="1"/>
  <c r="BK98" i="1" s="1"/>
  <c r="BK130" i="1"/>
  <c r="BK129" i="1" s="1"/>
  <c r="BA129" i="1"/>
  <c r="BK109" i="1"/>
  <c r="BK108" i="1" s="1"/>
  <c r="BA108" i="1"/>
  <c r="BK91" i="1"/>
  <c r="BK90" i="1" s="1"/>
  <c r="BA90" i="1"/>
  <c r="F210" i="3"/>
  <c r="L208" i="3"/>
  <c r="L196" i="3" s="1"/>
  <c r="F188" i="3"/>
  <c r="L187" i="3"/>
  <c r="F187" i="3" s="1"/>
  <c r="AW181" i="1"/>
  <c r="BK146" i="1"/>
  <c r="BK145" i="1" s="1"/>
  <c r="BC145" i="1"/>
  <c r="BM163" i="1"/>
  <c r="BK122" i="1"/>
  <c r="AZ121" i="1"/>
  <c r="H123" i="3"/>
  <c r="F123" i="3" s="1"/>
  <c r="F124" i="3"/>
  <c r="H73" i="3"/>
  <c r="F73" i="3" s="1"/>
  <c r="F74" i="3"/>
  <c r="AQ51" i="1"/>
  <c r="AW52" i="1"/>
  <c r="BA59" i="1"/>
  <c r="BK60" i="1"/>
  <c r="BK59" i="1" s="1"/>
  <c r="J57" i="3"/>
  <c r="F57" i="3" s="1"/>
  <c r="F58" i="3"/>
  <c r="AW47" i="1"/>
  <c r="BM48" i="1"/>
  <c r="BM74" i="1"/>
  <c r="F173" i="3"/>
  <c r="K172" i="3"/>
  <c r="F172" i="3" s="1"/>
  <c r="AT5" i="1"/>
  <c r="B29" i="2" s="1"/>
  <c r="N68" i="3"/>
  <c r="N67" i="3" s="1"/>
  <c r="BN66" i="1"/>
  <c r="BM65" i="1"/>
  <c r="BK117" i="1"/>
  <c r="BK116" i="1" s="1"/>
  <c r="AZ116" i="1"/>
  <c r="H88" i="3"/>
  <c r="F88" i="3" s="1"/>
  <c r="F89" i="3"/>
  <c r="AW90" i="1"/>
  <c r="AW160" i="1"/>
  <c r="AW125" i="1"/>
  <c r="BK191" i="1"/>
  <c r="BB191" i="1"/>
  <c r="BA53" i="1"/>
  <c r="BK54" i="1"/>
  <c r="BK53" i="1" s="1"/>
  <c r="F126" i="3"/>
  <c r="L125" i="3"/>
  <c r="AQ81" i="1"/>
  <c r="AW82" i="1"/>
  <c r="AW81" i="1" s="1"/>
  <c r="AZ82" i="1"/>
  <c r="H84" i="3"/>
  <c r="AA81" i="1"/>
  <c r="BN147" i="1"/>
  <c r="N149" i="3"/>
  <c r="L127" i="3"/>
  <c r="F127" i="3" s="1"/>
  <c r="F128" i="3"/>
  <c r="AW191" i="1"/>
  <c r="BC127" i="1"/>
  <c r="BK128" i="1"/>
  <c r="BK127" i="1" s="1"/>
  <c r="F195" i="3"/>
  <c r="K193" i="3"/>
  <c r="I55" i="3"/>
  <c r="F56" i="3"/>
  <c r="AW127" i="1"/>
  <c r="BM128" i="1"/>
  <c r="BC123" i="1"/>
  <c r="BK124" i="1"/>
  <c r="BK123" i="1" s="1"/>
  <c r="L162" i="3"/>
  <c r="F162" i="3" s="1"/>
  <c r="F163" i="3"/>
  <c r="BK161" i="1"/>
  <c r="BK160" i="1" s="1"/>
  <c r="BC160" i="1"/>
  <c r="BK126" i="1"/>
  <c r="BK125" i="1" s="1"/>
  <c r="BC125" i="1"/>
  <c r="BN93" i="1"/>
  <c r="N95" i="3"/>
  <c r="N94" i="3" s="1"/>
  <c r="BM92" i="1"/>
  <c r="AW53" i="1"/>
  <c r="L129" i="3"/>
  <c r="F129" i="3" s="1"/>
  <c r="F130" i="3"/>
  <c r="AW123" i="1"/>
  <c r="BM178" i="1"/>
  <c r="N181" i="3"/>
  <c r="N180" i="3" s="1"/>
  <c r="BN179" i="1"/>
  <c r="BM165" i="1" l="1"/>
  <c r="BN165" i="1" s="1"/>
  <c r="I13" i="3"/>
  <c r="I7" i="3" s="1"/>
  <c r="J13" i="3"/>
  <c r="J7" i="3" s="1"/>
  <c r="AA11" i="1"/>
  <c r="AA5" i="1" s="1"/>
  <c r="AQ11" i="1"/>
  <c r="AQ5" i="1" s="1"/>
  <c r="BA11" i="1"/>
  <c r="BM56" i="1"/>
  <c r="BM55" i="1" s="1"/>
  <c r="K13" i="3"/>
  <c r="K7" i="3" s="1"/>
  <c r="F17" i="3"/>
  <c r="L13" i="3"/>
  <c r="BB11" i="1"/>
  <c r="BC11" i="1"/>
  <c r="BC5" i="1" s="1"/>
  <c r="H48" i="2" s="1"/>
  <c r="BM182" i="1"/>
  <c r="BM181" i="1" s="1"/>
  <c r="N18" i="3"/>
  <c r="N17" i="3" s="1"/>
  <c r="BM15" i="1"/>
  <c r="BN16" i="1"/>
  <c r="BM54" i="1"/>
  <c r="BM53" i="1" s="1"/>
  <c r="BA5" i="1"/>
  <c r="H46" i="2" s="1"/>
  <c r="BM91" i="1"/>
  <c r="BN91" i="1" s="1"/>
  <c r="BM117" i="1"/>
  <c r="N119" i="3" s="1"/>
  <c r="N118" i="3" s="1"/>
  <c r="BM109" i="1"/>
  <c r="N111" i="3" s="1"/>
  <c r="N110" i="3" s="1"/>
  <c r="BM130" i="1"/>
  <c r="N132" i="3" s="1"/>
  <c r="N131" i="3" s="1"/>
  <c r="BM42" i="1"/>
  <c r="BN42" i="1" s="1"/>
  <c r="BM95" i="1"/>
  <c r="BM94" i="1" s="1"/>
  <c r="BB5" i="1"/>
  <c r="H47" i="2" s="1"/>
  <c r="BM13" i="1"/>
  <c r="BK12" i="1"/>
  <c r="F14" i="3"/>
  <c r="BM108" i="1"/>
  <c r="BM41" i="1"/>
  <c r="BM138" i="1"/>
  <c r="N167" i="3"/>
  <c r="N166" i="3" s="1"/>
  <c r="BM164" i="1"/>
  <c r="BM99" i="1"/>
  <c r="BK174" i="1"/>
  <c r="BM175" i="1"/>
  <c r="BM171" i="1"/>
  <c r="BN118" i="1"/>
  <c r="O121" i="3"/>
  <c r="O120" i="3" s="1"/>
  <c r="BM186" i="1"/>
  <c r="N93" i="3"/>
  <c r="N92" i="3" s="1"/>
  <c r="O68" i="3"/>
  <c r="O67" i="3" s="1"/>
  <c r="BN65" i="1"/>
  <c r="BM73" i="1"/>
  <c r="N76" i="3"/>
  <c r="N75" i="3" s="1"/>
  <c r="BN74" i="1"/>
  <c r="BK121" i="1"/>
  <c r="BM122" i="1"/>
  <c r="N184" i="3"/>
  <c r="N183" i="3" s="1"/>
  <c r="BN182" i="1"/>
  <c r="F208" i="3"/>
  <c r="F196" i="3"/>
  <c r="O72" i="3"/>
  <c r="O71" i="3" s="1"/>
  <c r="BN69" i="1"/>
  <c r="BN56" i="1"/>
  <c r="BN36" i="1"/>
  <c r="O39" i="3"/>
  <c r="O38" i="3" s="1"/>
  <c r="BK86" i="1"/>
  <c r="BM87" i="1"/>
  <c r="H53" i="3"/>
  <c r="F54" i="3"/>
  <c r="BK52" i="1"/>
  <c r="BK51" i="1" s="1"/>
  <c r="AZ51" i="1"/>
  <c r="BM208" i="1"/>
  <c r="BK206" i="1"/>
  <c r="BK194" i="1" s="1"/>
  <c r="F166" i="3"/>
  <c r="BM60" i="1"/>
  <c r="BM72" i="1"/>
  <c r="BM146" i="1"/>
  <c r="N186" i="3"/>
  <c r="N185" i="3" s="1"/>
  <c r="BM183" i="1"/>
  <c r="N50" i="3"/>
  <c r="N49" i="3" s="1"/>
  <c r="BN48" i="1"/>
  <c r="BM47" i="1"/>
  <c r="AW51" i="1"/>
  <c r="BN163" i="1"/>
  <c r="N165" i="3"/>
  <c r="N164" i="3" s="1"/>
  <c r="BM162" i="1"/>
  <c r="BM116" i="1"/>
  <c r="F43" i="3"/>
  <c r="F29" i="2"/>
  <c r="J47" i="2"/>
  <c r="F30" i="2"/>
  <c r="J48" i="2"/>
  <c r="F27" i="2"/>
  <c r="D19" i="2"/>
  <c r="J46" i="2" s="1"/>
  <c r="BM124" i="1"/>
  <c r="N126" i="3" s="1"/>
  <c r="N125" i="3" s="1"/>
  <c r="BN54" i="1"/>
  <c r="BN92" i="1"/>
  <c r="O95" i="3"/>
  <c r="O94" i="3" s="1"/>
  <c r="BM127" i="1"/>
  <c r="N130" i="3"/>
  <c r="N129" i="3" s="1"/>
  <c r="BN128" i="1"/>
  <c r="F193" i="3"/>
  <c r="O149" i="3"/>
  <c r="F84" i="3"/>
  <c r="H83" i="3"/>
  <c r="F125" i="3"/>
  <c r="F55" i="3"/>
  <c r="N195" i="3"/>
  <c r="N193" i="3" s="1"/>
  <c r="BM191" i="1"/>
  <c r="AZ81" i="1"/>
  <c r="BK82" i="1"/>
  <c r="BM126" i="1"/>
  <c r="BM161" i="1"/>
  <c r="O181" i="3"/>
  <c r="O180" i="3" s="1"/>
  <c r="BN178" i="1"/>
  <c r="N56" i="3" l="1"/>
  <c r="N55" i="3" s="1"/>
  <c r="N44" i="3"/>
  <c r="N43" i="3" s="1"/>
  <c r="N58" i="3"/>
  <c r="N57" i="3" s="1"/>
  <c r="BM90" i="1"/>
  <c r="BN109" i="1"/>
  <c r="BN108" i="1" s="1"/>
  <c r="AZ11" i="1"/>
  <c r="AZ5" i="1" s="1"/>
  <c r="BN117" i="1"/>
  <c r="O119" i="3" s="1"/>
  <c r="O118" i="3" s="1"/>
  <c r="H13" i="3"/>
  <c r="H7" i="3" s="1"/>
  <c r="N97" i="3"/>
  <c r="N96" i="3" s="1"/>
  <c r="BM129" i="1"/>
  <c r="AW11" i="1"/>
  <c r="AW5" i="1" s="1"/>
  <c r="BM52" i="1"/>
  <c r="BM51" i="1" s="1"/>
  <c r="L7" i="3"/>
  <c r="O18" i="3"/>
  <c r="O17" i="3" s="1"/>
  <c r="BN15" i="1"/>
  <c r="BN95" i="1"/>
  <c r="BN94" i="1" s="1"/>
  <c r="BN130" i="1"/>
  <c r="O132" i="3" s="1"/>
  <c r="O131" i="3" s="1"/>
  <c r="BN72" i="1"/>
  <c r="BM71" i="1"/>
  <c r="N74" i="3"/>
  <c r="N73" i="3" s="1"/>
  <c r="N89" i="3"/>
  <c r="N88" i="3" s="1"/>
  <c r="BM86" i="1"/>
  <c r="BN87" i="1"/>
  <c r="BM121" i="1"/>
  <c r="N124" i="3"/>
  <c r="N123" i="3" s="1"/>
  <c r="BN122" i="1"/>
  <c r="BN90" i="1"/>
  <c r="O93" i="3"/>
  <c r="O92" i="3" s="1"/>
  <c r="N188" i="3"/>
  <c r="N187" i="3" s="1"/>
  <c r="BM185" i="1"/>
  <c r="BN186" i="1"/>
  <c r="N177" i="3"/>
  <c r="N176" i="3" s="1"/>
  <c r="BN175" i="1"/>
  <c r="BM174" i="1"/>
  <c r="N101" i="3"/>
  <c r="N100" i="3" s="1"/>
  <c r="BN99" i="1"/>
  <c r="BM98" i="1"/>
  <c r="O97" i="3"/>
  <c r="O96" i="3" s="1"/>
  <c r="O44" i="3"/>
  <c r="O43" i="3" s="1"/>
  <c r="BN41" i="1"/>
  <c r="O165" i="3"/>
  <c r="O164" i="3" s="1"/>
  <c r="BN162" i="1"/>
  <c r="O50" i="3"/>
  <c r="O49" i="3" s="1"/>
  <c r="BN47" i="1"/>
  <c r="O186" i="3"/>
  <c r="O185" i="3" s="1"/>
  <c r="BN183" i="1"/>
  <c r="BN146" i="1"/>
  <c r="N148" i="3"/>
  <c r="N147" i="3" s="1"/>
  <c r="BM145" i="1"/>
  <c r="BM59" i="1"/>
  <c r="N62" i="3"/>
  <c r="N61" i="3" s="1"/>
  <c r="BN60" i="1"/>
  <c r="N210" i="3"/>
  <c r="N208" i="3" s="1"/>
  <c r="N196" i="3" s="1"/>
  <c r="BM206" i="1"/>
  <c r="BM194" i="1" s="1"/>
  <c r="BN208" i="1"/>
  <c r="F53" i="3"/>
  <c r="BN55" i="1"/>
  <c r="O58" i="3"/>
  <c r="O57" i="3" s="1"/>
  <c r="BN181" i="1"/>
  <c r="O184" i="3"/>
  <c r="O183" i="3" s="1"/>
  <c r="O76" i="3"/>
  <c r="O75" i="3" s="1"/>
  <c r="BN73" i="1"/>
  <c r="BN171" i="1"/>
  <c r="N173" i="3"/>
  <c r="N172" i="3" s="1"/>
  <c r="BM170" i="1"/>
  <c r="BN164" i="1"/>
  <c r="O167" i="3"/>
  <c r="O166" i="3" s="1"/>
  <c r="BM137" i="1"/>
  <c r="N140" i="3"/>
  <c r="N139" i="3" s="1"/>
  <c r="BN138" i="1"/>
  <c r="O111" i="3"/>
  <c r="O110" i="3" s="1"/>
  <c r="BN13" i="1"/>
  <c r="N15" i="3"/>
  <c r="N14" i="3" s="1"/>
  <c r="BM12" i="1"/>
  <c r="F15" i="2"/>
  <c r="B17" i="2"/>
  <c r="J45" i="2" s="1"/>
  <c r="J42" i="2" s="1"/>
  <c r="B24" i="2"/>
  <c r="B26" i="2"/>
  <c r="BN124" i="1"/>
  <c r="BN123" i="1" s="1"/>
  <c r="BM123" i="1"/>
  <c r="N128" i="3"/>
  <c r="N127" i="3" s="1"/>
  <c r="BM125" i="1"/>
  <c r="BN126" i="1"/>
  <c r="F83" i="3"/>
  <c r="O130" i="3"/>
  <c r="O129" i="3" s="1"/>
  <c r="BN127" i="1"/>
  <c r="BN161" i="1"/>
  <c r="N163" i="3"/>
  <c r="N162" i="3" s="1"/>
  <c r="BM160" i="1"/>
  <c r="BK81" i="1"/>
  <c r="BK11" i="1" s="1"/>
  <c r="BM82" i="1"/>
  <c r="O195" i="3"/>
  <c r="O193" i="3" s="1"/>
  <c r="BN191" i="1"/>
  <c r="BN53" i="1"/>
  <c r="O56" i="3"/>
  <c r="O55" i="3" s="1"/>
  <c r="BN116" i="1" l="1"/>
  <c r="F7" i="3"/>
  <c r="J15" i="2" s="1"/>
  <c r="BN52" i="1"/>
  <c r="BN51" i="1" s="1"/>
  <c r="N54" i="3"/>
  <c r="N53" i="3" s="1"/>
  <c r="BN129" i="1"/>
  <c r="F13" i="3"/>
  <c r="O140" i="3"/>
  <c r="O139" i="3" s="1"/>
  <c r="BN137" i="1"/>
  <c r="O210" i="3"/>
  <c r="O208" i="3" s="1"/>
  <c r="O196" i="3" s="1"/>
  <c r="BN206" i="1"/>
  <c r="BN194" i="1" s="1"/>
  <c r="O148" i="3"/>
  <c r="O147" i="3" s="1"/>
  <c r="BN145" i="1"/>
  <c r="O177" i="3"/>
  <c r="O176" i="3" s="1"/>
  <c r="BN174" i="1"/>
  <c r="O188" i="3"/>
  <c r="O187" i="3" s="1"/>
  <c r="BN185" i="1"/>
  <c r="BN86" i="1"/>
  <c r="O89" i="3"/>
  <c r="O88" i="3" s="1"/>
  <c r="O15" i="3"/>
  <c r="O14" i="3" s="1"/>
  <c r="BN12" i="1"/>
  <c r="BN170" i="1"/>
  <c r="O173" i="3"/>
  <c r="O172" i="3" s="1"/>
  <c r="BN59" i="1"/>
  <c r="O62" i="3"/>
  <c r="O61" i="3" s="1"/>
  <c r="O101" i="3"/>
  <c r="O100" i="3" s="1"/>
  <c r="BN98" i="1"/>
  <c r="BN121" i="1"/>
  <c r="O124" i="3"/>
  <c r="O123" i="3" s="1"/>
  <c r="BN71" i="1"/>
  <c r="O74" i="3"/>
  <c r="O73" i="3" s="1"/>
  <c r="O54" i="3"/>
  <c r="O53" i="3" s="1"/>
  <c r="O126" i="3"/>
  <c r="O125" i="3" s="1"/>
  <c r="F26" i="2"/>
  <c r="F24" i="2" s="1"/>
  <c r="G24" i="2" s="1"/>
  <c r="B15" i="2"/>
  <c r="K15" i="2" s="1"/>
  <c r="H45" i="2"/>
  <c r="H42" i="2"/>
  <c r="K42" i="2" s="1"/>
  <c r="BK5" i="1"/>
  <c r="I15" i="2"/>
  <c r="BM81" i="1"/>
  <c r="BM11" i="1" s="1"/>
  <c r="N84" i="3"/>
  <c r="N83" i="3" s="1"/>
  <c r="N13" i="3" s="1"/>
  <c r="BN82" i="1"/>
  <c r="O163" i="3"/>
  <c r="O162" i="3" s="1"/>
  <c r="BN160" i="1"/>
  <c r="O128" i="3"/>
  <c r="O127" i="3" s="1"/>
  <c r="BN125" i="1"/>
  <c r="G15" i="2" l="1"/>
  <c r="N7" i="3"/>
  <c r="F51" i="2" s="1"/>
  <c r="BM5" i="1"/>
  <c r="L1" i="2" s="1"/>
  <c r="F53" i="2" s="1"/>
  <c r="BN81" i="1"/>
  <c r="BN11" i="1" s="1"/>
  <c r="O84" i="3"/>
  <c r="O83" i="3" s="1"/>
  <c r="O13" i="3" s="1"/>
  <c r="G51" i="2" l="1"/>
  <c r="BN5" i="1"/>
  <c r="L3" i="2" s="1"/>
  <c r="L2" i="2" s="1"/>
  <c r="O7" i="3"/>
  <c r="F55" i="2" s="1"/>
  <c r="G55" i="2" l="1"/>
</calcChain>
</file>

<file path=xl/sharedStrings.xml><?xml version="1.0" encoding="utf-8"?>
<sst xmlns="http://schemas.openxmlformats.org/spreadsheetml/2006/main" count="2117" uniqueCount="595">
  <si>
    <t>Zestawienie wszystkich punktów poboru gazu objętych zamówieniem</t>
  </si>
  <si>
    <t>[kWh]</t>
  </si>
  <si>
    <t>[m3]</t>
  </si>
  <si>
    <t>Akcyza</t>
  </si>
  <si>
    <t>Lp punkt poboru</t>
  </si>
  <si>
    <t>Lp płatnik</t>
  </si>
  <si>
    <t>Jednostka / Punkt poboru gazu</t>
  </si>
  <si>
    <t>Lokalizacja punktu poboru</t>
  </si>
  <si>
    <t>Nr OSD/nr punktu poboru</t>
  </si>
  <si>
    <t>Odbiorca (Płatnik faktur)</t>
  </si>
  <si>
    <t>adres płatnika faktur</t>
  </si>
  <si>
    <t>NIP</t>
  </si>
  <si>
    <t>Stawka akcyzy</t>
  </si>
  <si>
    <t>Zużycie wg danych w Systemie Monitoringu Mediów</t>
  </si>
  <si>
    <t>Grupa taryfowa OSD</t>
  </si>
  <si>
    <t>Moc umowna dla punktów w grupie W-5 i W-6</t>
  </si>
  <si>
    <t>Grupa taryfowa W-4</t>
  </si>
  <si>
    <t>Propozycja</t>
  </si>
  <si>
    <t>[gr/kWh]</t>
  </si>
  <si>
    <t>[zł]</t>
  </si>
  <si>
    <t>I</t>
  </si>
  <si>
    <t>Lokal użytkowy nr 51 – Miejska Pracownia Urbanistyczno-Planistyczna</t>
  </si>
  <si>
    <t>ul. Katedralna 8</t>
  </si>
  <si>
    <t>0030787078</t>
  </si>
  <si>
    <t>W-3.6</t>
  </si>
  <si>
    <t>Gmina Miasto Częstochowa – Wydział Nadzoru i Administracji</t>
  </si>
  <si>
    <t>ul. Śląska 11/13</t>
  </si>
  <si>
    <t>5732745883</t>
  </si>
  <si>
    <t>zwolnione</t>
  </si>
  <si>
    <t>Lokal użytkowy nr 57 - Miejska Pracownia Urbanistyczno-Planistyczna</t>
  </si>
  <si>
    <t>II</t>
  </si>
  <si>
    <t>Biblioteka Publiczna im. dra Władysława Biegańskiego</t>
  </si>
  <si>
    <t>Biblioteka Publiczna - Filia nr 22</t>
  </si>
  <si>
    <t>ul. Rydla 4</t>
  </si>
  <si>
    <t>0030788108</t>
  </si>
  <si>
    <t>Biblioteka Publiczna im. dr Władysława Biegańskiego</t>
  </si>
  <si>
    <t>Aleja Najświętszej Maryi Panny 22</t>
  </si>
  <si>
    <t>Bursa Miejska</t>
  </si>
  <si>
    <t>Bursa Miejska – internat Legionów</t>
  </si>
  <si>
    <t>ul. Legionów 19/21</t>
  </si>
  <si>
    <t>0030733631</t>
  </si>
  <si>
    <t>ul. Prusa 20</t>
  </si>
  <si>
    <t>W-4</t>
  </si>
  <si>
    <t>Bursa Miejska – internat Prusa</t>
  </si>
  <si>
    <t>0030805093</t>
  </si>
  <si>
    <t>Centrum Kształcenia Zawodowego i Ustawicznego</t>
  </si>
  <si>
    <t>ul. Przechodnia 11/15</t>
  </si>
  <si>
    <t>Cmentarz Komunalny</t>
  </si>
  <si>
    <t>Cmentarz Komunalny – zasilanie nr 1</t>
  </si>
  <si>
    <t>ul. Radomska 117</t>
  </si>
  <si>
    <t>Cmentarz Komunalny – zasilanie nr 2</t>
  </si>
  <si>
    <t>0030715166</t>
  </si>
  <si>
    <t>Cmentarz Komunalny – zasilanie nr 3</t>
  </si>
  <si>
    <t>0030715164</t>
  </si>
  <si>
    <t>Dom Pomocy Społecznej</t>
  </si>
  <si>
    <t>ul. Kontkiewicza 2</t>
  </si>
  <si>
    <t>ul. Zamenhofa 23</t>
  </si>
  <si>
    <t>0030725855</t>
  </si>
  <si>
    <t>ul. Jana III Sobieskiego 15</t>
  </si>
  <si>
    <t>0030866046</t>
  </si>
  <si>
    <t>ul. Okólna 31/39</t>
  </si>
  <si>
    <t>0030739434</t>
  </si>
  <si>
    <t>II Liceum Ogólnokształcące im. Romualda Traugutta</t>
  </si>
  <si>
    <t>ul. Kilińskiego 62</t>
  </si>
  <si>
    <t>0030623191</t>
  </si>
  <si>
    <t>Miejski Dom Kultury</t>
  </si>
  <si>
    <t>ul. Łukasińskiego 50/68</t>
  </si>
  <si>
    <t>Miejski Ośrodek Pomocy Społecznej</t>
  </si>
  <si>
    <t>Miejski Ośrodek Pomocy Społecznej - Centrum Pomocy Dziecku Niepełnosprawnemu i jego Rodzinie</t>
  </si>
  <si>
    <t>ul. Jasnogórska 36</t>
  </si>
  <si>
    <t>0030794497</t>
  </si>
  <si>
    <t>ul. Polskiej Organizacji Wojskowej 2</t>
  </si>
  <si>
    <t>Miejski Ośrodek Pomocy Społecznej – lokal użytkowy</t>
  </si>
  <si>
    <t>ul. Staszica 10</t>
  </si>
  <si>
    <t>0030880483</t>
  </si>
  <si>
    <t>ul. Nowowiejskiego 14 m. 77</t>
  </si>
  <si>
    <t>0030710017</t>
  </si>
  <si>
    <t>ul. Gajcego 6 m. 2</t>
  </si>
  <si>
    <t>0030745171</t>
  </si>
  <si>
    <t>Miejski Ośrodek Sportu i Rekreacji w Częstochowie</t>
  </si>
  <si>
    <t>Miejski Ośrodek Sportu i Rekreacji – Miejski Stadion Piłkarski „Raków”</t>
  </si>
  <si>
    <t>ul. Limanowskiego 83</t>
  </si>
  <si>
    <t>ul. Dekabrystów 43</t>
  </si>
  <si>
    <t>Miejski Ośrodek Sportu i Rekreacji – Miejski Stadion Lekkoatletyczny</t>
  </si>
  <si>
    <t xml:space="preserve"> ul. Dąbrowskiego 58/64</t>
  </si>
  <si>
    <t>0031380124</t>
  </si>
  <si>
    <t>Miejskie Przedszkole nr 1 im. Misia Uszatka</t>
  </si>
  <si>
    <t>ul. Szymanowskiego 9</t>
  </si>
  <si>
    <t>0030790981</t>
  </si>
  <si>
    <t>Miejskie Przedszkole nr 3 im. Bajkowej Krainy</t>
  </si>
  <si>
    <t>ul. Focha 55</t>
  </si>
  <si>
    <t>0030811807</t>
  </si>
  <si>
    <t>Miejskie Przedszkole nr 4 im. Jana Brzechwy</t>
  </si>
  <si>
    <t>Miejskie Przedszkole nr 4 im. Jan Brzechwy</t>
  </si>
  <si>
    <t>ul. Witkiewicza 4</t>
  </si>
  <si>
    <t>0030755443</t>
  </si>
  <si>
    <t>Miejskie Przedszkole nr 5 im. Jana Kilińskiego</t>
  </si>
  <si>
    <t>ul. Górska 8/10</t>
  </si>
  <si>
    <t>0030667125</t>
  </si>
  <si>
    <t>Miejskie Przedszkole nr 6</t>
  </si>
  <si>
    <t>ul. Sosnowa 22/28</t>
  </si>
  <si>
    <t>0030870886</t>
  </si>
  <si>
    <t>Miejskie Przedszkole nr 7</t>
  </si>
  <si>
    <t>Miejskie Przedszkole nr 7 – filia</t>
  </si>
  <si>
    <t>ul. Mireckiego 26A</t>
  </si>
  <si>
    <t>0030808605</t>
  </si>
  <si>
    <t>ul. Mireckiego 25A</t>
  </si>
  <si>
    <t>Miejskie Przedszkole nr 8</t>
  </si>
  <si>
    <t>Aleja Wojska Polskiego 73</t>
  </si>
  <si>
    <t>0030657621</t>
  </si>
  <si>
    <t>Miejskie Przedszkole nr 11</t>
  </si>
  <si>
    <t>ul. Kurpińskiego-Ponurego 6</t>
  </si>
  <si>
    <t>0030699332</t>
  </si>
  <si>
    <t>Miejskie Przedszkole nr 12</t>
  </si>
  <si>
    <t>ul. Broniewskiego 18</t>
  </si>
  <si>
    <t>0030821346</t>
  </si>
  <si>
    <t>Miejskie Przedszkole nr 13 im. Krecika</t>
  </si>
  <si>
    <t>ul. Gwiezdna 2</t>
  </si>
  <si>
    <t>0030775410</t>
  </si>
  <si>
    <t>Miejskie Przedszkole nr 14</t>
  </si>
  <si>
    <t>ul. Baczyńskiego 11</t>
  </si>
  <si>
    <t>0030778190</t>
  </si>
  <si>
    <t>Miejskie Przedszkole nr 15 im. Jana Pawła II</t>
  </si>
  <si>
    <t>ul. Michałowskiego 32</t>
  </si>
  <si>
    <t>0030868994</t>
  </si>
  <si>
    <t>Miejskie Przedszkole nr 16</t>
  </si>
  <si>
    <t>ul. Starzyńskiego 9</t>
  </si>
  <si>
    <t>0030811374</t>
  </si>
  <si>
    <t>Miejskie Przedszkole nr 18</t>
  </si>
  <si>
    <t>ul. Kruszwicka 2/4</t>
  </si>
  <si>
    <t>0030783116</t>
  </si>
  <si>
    <t>Miejskie Przedszkole nr 19</t>
  </si>
  <si>
    <t>ul. Szkolna 1</t>
  </si>
  <si>
    <t>0030763313</t>
  </si>
  <si>
    <t>Miejskie Przedszkole nr 20 im. Króla Maciusia Pierwszego</t>
  </si>
  <si>
    <t>ul. Wierzbowa 20</t>
  </si>
  <si>
    <t>0030799230</t>
  </si>
  <si>
    <t>Miejskie Przedszkole nr 23 im. Jasia i Małgosi</t>
  </si>
  <si>
    <t>ul. Szymanowskiego 3A</t>
  </si>
  <si>
    <t>0030742537</t>
  </si>
  <si>
    <t>ul. Szymanowskiego 3a</t>
  </si>
  <si>
    <t>Miejskie Przedszkole nr 25 im. Przyjaciół Kubusia Puchatka</t>
  </si>
  <si>
    <t>ul. Wittiga 1</t>
  </si>
  <si>
    <t>0030748071</t>
  </si>
  <si>
    <t>Miejskie Przedszkole nr 26 im. Krasnala Hałabały</t>
  </si>
  <si>
    <t>ul. Dunikowskiego 10</t>
  </si>
  <si>
    <t>0030783077</t>
  </si>
  <si>
    <t>Miejskie Przedszkole nr 30</t>
  </si>
  <si>
    <t>ul. Czajkowskiego 3</t>
  </si>
  <si>
    <t>0030724423</t>
  </si>
  <si>
    <t>Miejskie Przedszkole nr 31</t>
  </si>
  <si>
    <t>Miejskie Przedszkole nr 31 – zasilanie nr 1</t>
  </si>
  <si>
    <t>ul. Ludowa 95A</t>
  </si>
  <si>
    <t>0030734321</t>
  </si>
  <si>
    <t>Miejskie Przedszkole nr 31 – zasilanie nr 2</t>
  </si>
  <si>
    <t>0030761098</t>
  </si>
  <si>
    <t>Miejskie Przedszkole nr 33</t>
  </si>
  <si>
    <t>ul. Przerwy-Tetmajera 8</t>
  </si>
  <si>
    <t>0030814952</t>
  </si>
  <si>
    <t>Miejskie Przedszkole nr 34</t>
  </si>
  <si>
    <t>ul. Kwiatkowskiego 6</t>
  </si>
  <si>
    <t>0030848924</t>
  </si>
  <si>
    <t>Miejskie Przedszkole Integracyjne nr 35 im. Małego Księcia</t>
  </si>
  <si>
    <t xml:space="preserve">Miejskie Przedszkole Integracyjne nr 35 im. Małego Księcia </t>
  </si>
  <si>
    <t>ul. 1 Maja 5</t>
  </si>
  <si>
    <t>0030843087</t>
  </si>
  <si>
    <t>Miejskie Przedszkole nr 36</t>
  </si>
  <si>
    <t>ul. Kukuczki 4</t>
  </si>
  <si>
    <t>0030615234</t>
  </si>
  <si>
    <t>Miejskie Przedszkole nr 37</t>
  </si>
  <si>
    <t>ul. Sportowa 85</t>
  </si>
  <si>
    <t>0030753480</t>
  </si>
  <si>
    <t>Miejskie Przedszkole nr 38</t>
  </si>
  <si>
    <t>ul. Okulickiego 63</t>
  </si>
  <si>
    <t>0030779046</t>
  </si>
  <si>
    <t>Miejskie Przedszkole nr 42</t>
  </si>
  <si>
    <t>ul. Polskiego Czerwonego Krzyża 16</t>
  </si>
  <si>
    <t>0030609628</t>
  </si>
  <si>
    <t>Miejskie Przedszkole Integracyjne nr 43</t>
  </si>
  <si>
    <t>ul. Czecha 17</t>
  </si>
  <si>
    <t>0030792812</t>
  </si>
  <si>
    <t>ul. Gilowa 23</t>
  </si>
  <si>
    <t>0030764552</t>
  </si>
  <si>
    <t>SP ZOZ Miejski Szpital Zespolony</t>
  </si>
  <si>
    <t>SP ZOZ Miejski Szpital Zespolony – budynek główny – zasilanie nr 1</t>
  </si>
  <si>
    <t>ul. Mirowska 15</t>
  </si>
  <si>
    <t>SP ZOZ Miejski Szpital Zespolony – budynek główny – zasilanie nr 2</t>
  </si>
  <si>
    <t>SP ZOZ Miejski Szpital Zespolony – budynek Mickiewicza</t>
  </si>
  <si>
    <t>ul. Mickiewicza 12</t>
  </si>
  <si>
    <t>SP ZOZ Miejski Szpital Zespolony – budynek Bony</t>
  </si>
  <si>
    <t>ul. Bony 1/3</t>
  </si>
  <si>
    <t>Muzeum Częstochowskie</t>
  </si>
  <si>
    <t>0030731498</t>
  </si>
  <si>
    <t>Aleja Najświętszej Maryi Panny 45</t>
  </si>
  <si>
    <t>0030731500</t>
  </si>
  <si>
    <t>Muzeum Częstochowskie  – Pawilon wystawowy „B”</t>
  </si>
  <si>
    <t>Park im. Staszica</t>
  </si>
  <si>
    <t>0030704618</t>
  </si>
  <si>
    <t>Aleja Wolności 30</t>
  </si>
  <si>
    <t>0030726012</t>
  </si>
  <si>
    <t>Muzeum Częstochowskie – Zagroda Włościańska</t>
  </si>
  <si>
    <t>0030616528</t>
  </si>
  <si>
    <t>Ośrodek Pomocy Osobom z Problemami Alkoholowymi</t>
  </si>
  <si>
    <t>ul. Sikorskiego 78</t>
  </si>
  <si>
    <t>0030709335</t>
  </si>
  <si>
    <t>Straż Miejska</t>
  </si>
  <si>
    <t>Straż Miejska – Placówka Straży Miejskiej</t>
  </si>
  <si>
    <t>ul. Św. Brata Alberta 6</t>
  </si>
  <si>
    <t>0030721772</t>
  </si>
  <si>
    <t>ul. Krakowska 80</t>
  </si>
  <si>
    <t>Specjalny Ośrodek Szkolno-Wychowawczy nr 5</t>
  </si>
  <si>
    <t>ul. Słowackiego 35</t>
  </si>
  <si>
    <t>0030867190</t>
  </si>
  <si>
    <t>Szkoła Podstawowa nr 1 im. Zdobywców Przestworzy</t>
  </si>
  <si>
    <t>ul. Księżycowa 6</t>
  </si>
  <si>
    <t>0030739261</t>
  </si>
  <si>
    <t>Szkoła Podstawowa nr 2 im. Krzysztofa Kamila Baczyńskiego</t>
  </si>
  <si>
    <t>ul. Baczyńskiego 2a</t>
  </si>
  <si>
    <t>0030778182</t>
  </si>
  <si>
    <t>ul. Baczyńskiego 2</t>
  </si>
  <si>
    <t>Szkoła Podstawowa nr 8 im. Haliny Poświatowskiej</t>
  </si>
  <si>
    <t>ul. Szczytowa 28/30</t>
  </si>
  <si>
    <t>0030734414</t>
  </si>
  <si>
    <t>Szkoła Podstawowa nr 13 im. Kornela Makuszyńskiego</t>
  </si>
  <si>
    <t>Szkoła Podstawowa nr 13 im. Kornela Makuszyńskiego – zasilanie nr 2</t>
  </si>
  <si>
    <t>ul. Wręczycka 111/115</t>
  </si>
  <si>
    <t>Szkoła Podstawowa nr 13 im. Kornela Makuszyńskiego – zasilanie nr 1</t>
  </si>
  <si>
    <t>Szkoła Podstawowa nr 14 im. Henryka Sienkiewicza</t>
  </si>
  <si>
    <t>ul. Waszyngtona 62</t>
  </si>
  <si>
    <t>0030742885</t>
  </si>
  <si>
    <t>Szkoła Podstawowa nr 21 im. Ks. Stanisława Konarskiego</t>
  </si>
  <si>
    <t>ul. Sabinowska 7/9</t>
  </si>
  <si>
    <t>Szkoła Podstawowa nr 24 im. Jana Marcina Szancera</t>
  </si>
  <si>
    <t>ul. Hubermana 7</t>
  </si>
  <si>
    <t>Szkoła Podstawowa nr 25 im. Stanisława Staszica</t>
  </si>
  <si>
    <t>ul. Rędzińska 23</t>
  </si>
  <si>
    <t>0030702455</t>
  </si>
  <si>
    <t>Szkoła Podstawowa nr 29 im. Królowej Jadwigi</t>
  </si>
  <si>
    <t>ul. Św. Rocha 221</t>
  </si>
  <si>
    <t>Szkoła Podstawowa nr 30 im. por. Michała Brzeskiego</t>
  </si>
  <si>
    <t>ul. Ludowa 58</t>
  </si>
  <si>
    <t>0030733608</t>
  </si>
  <si>
    <t>ul. Polskiego Czerwonego Krzyża 18</t>
  </si>
  <si>
    <t>0030738054</t>
  </si>
  <si>
    <t>0030792727</t>
  </si>
  <si>
    <t>Szkoła Podstawowa nr 32 im. Jerzego Dudy-Gracza</t>
  </si>
  <si>
    <t>ul. Przerwy-Tetmajera 40</t>
  </si>
  <si>
    <t>0030710378</t>
  </si>
  <si>
    <t>Szkoła Podstawowa nr 33 im. Marii Kownackiej</t>
  </si>
  <si>
    <t>Szkoła Podstawowa nr 33 im. Marii Kownackiej – zasilanie nr 2</t>
  </si>
  <si>
    <t>ul. Goszczyńskiego 9/11</t>
  </si>
  <si>
    <t>0030778148</t>
  </si>
  <si>
    <t>Szkoła Podstawowa nr 33 im. Marii Kownackiej – zasilanie nr 1</t>
  </si>
  <si>
    <t>0030724020</t>
  </si>
  <si>
    <t>Szkoła Podstawowa nr 35</t>
  </si>
  <si>
    <t>Szkoła Podstawowa nr 35 – zasilanie nr 2</t>
  </si>
  <si>
    <t>ul. Ogrodowa 50/64</t>
  </si>
  <si>
    <t>0030772370</t>
  </si>
  <si>
    <t>Szkoła Podstawowa nr 35 – zasilanie nr 1</t>
  </si>
  <si>
    <t>Szkoła Podstawowa nr 36 im. Polskich Olimpijczyków</t>
  </si>
  <si>
    <t>ul. Kasztanowa 7/9</t>
  </si>
  <si>
    <t>0030609440</t>
  </si>
  <si>
    <t>Szkoła Podstawowa nr 38 im. Ludwika Zamenhofa</t>
  </si>
  <si>
    <t>ul. Sikorskiego 56</t>
  </si>
  <si>
    <t>Szkoła Podstawowa nr 39 im. Marii Konopnickiej</t>
  </si>
  <si>
    <t>ul. Kopernika 79/87</t>
  </si>
  <si>
    <t>0030737999</t>
  </si>
  <si>
    <t>Szkoła Podstawowa nr 42 im. Jana Brzechwy</t>
  </si>
  <si>
    <t>Aleja Armii Krajowej 68A</t>
  </si>
  <si>
    <t>0030845129</t>
  </si>
  <si>
    <t>Szkoła Podstawowa nr 46 im. Stefana Żeromskiego</t>
  </si>
  <si>
    <t>ul. Szamotowa 8</t>
  </si>
  <si>
    <t>0030731309</t>
  </si>
  <si>
    <t>Szkoła Podstawowa nr 47 im. Marii Konopnickiej</t>
  </si>
  <si>
    <t>ul. Przestrzenna 68/70</t>
  </si>
  <si>
    <t>Szkoła Podstawowa nr 48  im. Armii Krajowej</t>
  </si>
  <si>
    <t>Szkoła Podstawowa nr 48 im. Armii Krajowej</t>
  </si>
  <si>
    <t>ul. Schillera 5</t>
  </si>
  <si>
    <t>0030734494</t>
  </si>
  <si>
    <t>Szkoła Podstawowa nr 49 im. Janusza Kusocińskiego</t>
  </si>
  <si>
    <t>ul. Jesienna 42</t>
  </si>
  <si>
    <t>0030720845</t>
  </si>
  <si>
    <t>Szkoła Podstawowa nr 50 im. gen. Władysława Sikorskiego</t>
  </si>
  <si>
    <t>ul. Starzyńskiego 10</t>
  </si>
  <si>
    <t>0030868772</t>
  </si>
  <si>
    <t>ul. Orkana 95/109</t>
  </si>
  <si>
    <t>0030710446</t>
  </si>
  <si>
    <t>SP ZOZ Stacja Pogotowia Ratunkowego</t>
  </si>
  <si>
    <t>SP ZOZ Stacja Pogotowia Ratunkowego – baza transportu</t>
  </si>
  <si>
    <t>ul. Warszawska 113/115</t>
  </si>
  <si>
    <t>ul. Kilińskiego 10</t>
  </si>
  <si>
    <t>Techniczne Zakłady Naukowe im. gen. Władysława Sikorskiego</t>
  </si>
  <si>
    <t>ul. Jasnogórska 84/90</t>
  </si>
  <si>
    <t>0030801283</t>
  </si>
  <si>
    <t>Zakład Gospodarki Mieszkaniowej TBS w Częstochowie sp. z o.o.</t>
  </si>
  <si>
    <t>Kamienica Kupiecka</t>
  </si>
  <si>
    <t>Aleja Najświętszej Maryi Panny 24</t>
  </si>
  <si>
    <t>ul. Polskiej Organizacji Wojskowej 24</t>
  </si>
  <si>
    <t>Budynek mieszkalny</t>
  </si>
  <si>
    <t>0030729290</t>
  </si>
  <si>
    <t>ul. Krakowska 80 bl. 14</t>
  </si>
  <si>
    <t>0031326505</t>
  </si>
  <si>
    <t>ul. Piłsudskiego 3</t>
  </si>
  <si>
    <t>0030793077</t>
  </si>
  <si>
    <t>Budynek użytkowy "Konduktorownia"</t>
  </si>
  <si>
    <t>ul. Piłsudskiego 34/36</t>
  </si>
  <si>
    <t>0030779640</t>
  </si>
  <si>
    <t>ul. Wiolinowa 1</t>
  </si>
  <si>
    <t>0030735117</t>
  </si>
  <si>
    <t>Szkoła Podstawowa nr 54 z Oddziałami Integracyjnymi</t>
  </si>
  <si>
    <t>ul. Kukuczki 30</t>
  </si>
  <si>
    <t>0030871704</t>
  </si>
  <si>
    <t>Szkoła Podstawowa nr 27</t>
  </si>
  <si>
    <t>ul. Rozdolna 5</t>
  </si>
  <si>
    <t>ul. Orla 4/8</t>
  </si>
  <si>
    <t>Zespół Szkolno-Przedszkolny nr 1</t>
  </si>
  <si>
    <t>Aleja Jana Pawła II 95</t>
  </si>
  <si>
    <t>0030737506</t>
  </si>
  <si>
    <t>Zespół Szkolno-Przedszkolny nr 2 – budynek szkoły</t>
  </si>
  <si>
    <t>ul. Olsztyńska 42</t>
  </si>
  <si>
    <t>0030723625</t>
  </si>
  <si>
    <t>Zespół Szkolno-Przedszkolny nr 2</t>
  </si>
  <si>
    <t>Zespół Szkolno-Przedszkolny nr 2 – budynek oddziału przedszkolnego</t>
  </si>
  <si>
    <t>ul. Olsztyńska 44</t>
  </si>
  <si>
    <t>0030723627</t>
  </si>
  <si>
    <t>Zespół Szkolno-Przedszkolny nr 5</t>
  </si>
  <si>
    <t>ul. Św. Barbary 32</t>
  </si>
  <si>
    <t>ul. Worcella 1</t>
  </si>
  <si>
    <t>0030686295</t>
  </si>
  <si>
    <t>Zespół Szkół im. Jana Kochanowskiego</t>
  </si>
  <si>
    <t>ul. Warszawska 142</t>
  </si>
  <si>
    <t>ul. Krakowska 80f</t>
  </si>
  <si>
    <t>Zespół Szkół Zawodowych Specjalnych im. Marii Grzegorzewskiej</t>
  </si>
  <si>
    <t>ul. Krótka 22</t>
  </si>
  <si>
    <t>0030773310</t>
  </si>
  <si>
    <t>Żłobek Miejski „Reksio”</t>
  </si>
  <si>
    <t>Żłobek Miejski – budynek główny</t>
  </si>
  <si>
    <t>0030816923</t>
  </si>
  <si>
    <t>Żłobek Miejski – filia</t>
  </si>
  <si>
    <t>0030756595</t>
  </si>
  <si>
    <t>Średnia
2015-2016-2017</t>
  </si>
  <si>
    <t>Extra 10%</t>
  </si>
  <si>
    <t xml:space="preserve">Willa Generała – Wydział Podatków i Opłat </t>
  </si>
  <si>
    <t>Wartość paliwa gazowego netto</t>
  </si>
  <si>
    <t xml:space="preserve">Wartość usług dystrybucji paliwa gazowego netto </t>
  </si>
  <si>
    <t>Razem
Wartość usługi kompleksowej dostawy paliwa gazowego netto</t>
  </si>
  <si>
    <t>koszt paliwa gazowego</t>
  </si>
  <si>
    <t>Wartość akcyzy (stawka 0,362 gr/kWh)</t>
  </si>
  <si>
    <t>Wartość opłaty zmiennej</t>
  </si>
  <si>
    <t>Wartość opłaty stałej</t>
  </si>
  <si>
    <t>[h]</t>
  </si>
  <si>
    <t>-</t>
  </si>
  <si>
    <t>zwolnienie</t>
  </si>
  <si>
    <t>Wartość opłaty abonamentowej za okres 12 miesięcy</t>
  </si>
  <si>
    <t>ul. Loretańska 20</t>
  </si>
  <si>
    <t>ul. 7 Kamienic 4</t>
  </si>
  <si>
    <t>gr/kWh</t>
  </si>
  <si>
    <t>zł</t>
  </si>
  <si>
    <t>Zużycie</t>
  </si>
  <si>
    <t>kWh</t>
  </si>
  <si>
    <t>zł/kWh</t>
  </si>
  <si>
    <t>PP</t>
  </si>
  <si>
    <t>zł/m-c</t>
  </si>
  <si>
    <t>0030001085</t>
  </si>
  <si>
    <t>0030001862</t>
  </si>
  <si>
    <t>0030002635</t>
  </si>
  <si>
    <t>0030785557</t>
  </si>
  <si>
    <t>0030002648</t>
  </si>
  <si>
    <t>0030389955</t>
  </si>
  <si>
    <t>0030002662</t>
  </si>
  <si>
    <t>0030002646</t>
  </si>
  <si>
    <t>0030002669</t>
  </si>
  <si>
    <t>0030001586</t>
  </si>
  <si>
    <t>0030002663</t>
  </si>
  <si>
    <t>Koszt paliwa gazowego netto</t>
  </si>
  <si>
    <t>Wartość usług dystrybucji paliwa gazowego netto
Wartość opłaty zmiennej</t>
  </si>
  <si>
    <t>Wartość usług dystrybucji paliwa gazowego netto
Wartość opłaty stałej</t>
  </si>
  <si>
    <t>Opłaty abonamentowe netto</t>
  </si>
  <si>
    <t>Koszty dystrybucji netto</t>
  </si>
  <si>
    <t>Razem
Wartość usługi kompleksowej dostawy paliwa gazowego brutto</t>
  </si>
  <si>
    <t>Grupa taryfowa PGNiG</t>
  </si>
  <si>
    <t>Stawka opłaty zmiennej</t>
  </si>
  <si>
    <t>Stawka opłaty stałej</t>
  </si>
  <si>
    <t>h/rok</t>
  </si>
  <si>
    <t>Moc umowna</t>
  </si>
  <si>
    <t>1 miesiąc</t>
  </si>
  <si>
    <t>Obliczenie prognozy zużycia na 2019 rok</t>
  </si>
  <si>
    <t>Liczba godzin w okresie obowiązywania umowy (na potrzeby wyliczenia opłaty stałej dystrybucyjnej dla grup taryfowych W.5.1 i W.6.1)</t>
  </si>
  <si>
    <t>0030002661</t>
  </si>
  <si>
    <t>0030001672</t>
  </si>
  <si>
    <t xml:space="preserve">Miejski Ośrodek Pomocy Społecznej – lokal mieszkalny </t>
  </si>
  <si>
    <t>0030735341</t>
  </si>
  <si>
    <t>0030000114</t>
  </si>
  <si>
    <t>0030000623</t>
  </si>
  <si>
    <t>0030605847</t>
  </si>
  <si>
    <t>0030000143</t>
  </si>
  <si>
    <t>0030002640</t>
  </si>
  <si>
    <t>0030001917</t>
  </si>
  <si>
    <t>`</t>
  </si>
  <si>
    <t>0030000145</t>
  </si>
  <si>
    <t>0030731496</t>
  </si>
  <si>
    <t>0030003056</t>
  </si>
  <si>
    <t>Zespół Szkół Przemysłu Mody i Reklamy im. Władysława Stanisława Reymonta</t>
  </si>
  <si>
    <t>ul. Czecha 2a m.50</t>
  </si>
  <si>
    <t>ul. Dąbrowskiego 1 m. 22</t>
  </si>
  <si>
    <t>0030003205</t>
  </si>
  <si>
    <t>0030002641</t>
  </si>
  <si>
    <t>0030002633</t>
  </si>
  <si>
    <t>0030799214</t>
  </si>
  <si>
    <t>Numer aktualnie obowiązującej umowy</t>
  </si>
  <si>
    <t>Termin obowiązywania umowy</t>
  </si>
  <si>
    <t>0030718966</t>
  </si>
  <si>
    <t>Szkoła Podstawowa nr 19 im. Juliana Tuwima</t>
  </si>
  <si>
    <t>Szkoła Podstawowa nr 53 z Oddziałami Integracyjnymi im. Marii Skłodowskiej-Curie</t>
  </si>
  <si>
    <t>Zespół Szkół Gastronomicznych im. Marii Skłodowskiej-Curie</t>
  </si>
  <si>
    <t>III</t>
  </si>
  <si>
    <t>RAZEM (I+II+III)</t>
  </si>
  <si>
    <t>Nabywca</t>
  </si>
  <si>
    <t>Gmina Miasto Częstochowa</t>
  </si>
  <si>
    <t>Urząd Miasta Częstochowy</t>
  </si>
  <si>
    <t>0030639189</t>
  </si>
  <si>
    <t>Miejskie Przedszkole nr 44 im. Janusza Korczaka</t>
  </si>
  <si>
    <t>Miejskie Przedszkole nr 44 im. Janusza Korczaka</t>
  </si>
  <si>
    <t>ul. Krakowska 80 bl. 11</t>
  </si>
  <si>
    <t>Muzeum Częstochowskie – Ośrodek Dokumentacji Dziejów Częstochowy - lokal nr 4</t>
  </si>
  <si>
    <t>Warunki rozliczeń</t>
  </si>
  <si>
    <t>Lokal użytkowy nr 54 - Biuro Inżyniera Ruchu</t>
  </si>
  <si>
    <t>gr/(kWh/h)za h</t>
  </si>
  <si>
    <t>Załącznik A do druku OFERTA</t>
  </si>
  <si>
    <t>zł/12 m-cy</t>
  </si>
  <si>
    <t>Do wydrukowania tylko arkusz: Zał. A.</t>
  </si>
  <si>
    <t>Wartość netto zamówienia</t>
  </si>
  <si>
    <t>Podatek VAT w wysokości 23%</t>
  </si>
  <si>
    <t>Wartość brutto (cena oferty)</t>
  </si>
  <si>
    <t xml:space="preserve">Do uzupełnienia / uaktualnienia przez Oferenta tylko komórki w kolorze źółtym. </t>
  </si>
  <si>
    <t>Wartości z komórek w kolorze zielonym należy wpisać do Załącznika nr 4 do specyfikacji Druk "OFERTA".</t>
  </si>
  <si>
    <r>
      <t>C</t>
    </r>
    <r>
      <rPr>
        <sz val="10"/>
        <rFont val="Arial"/>
        <family val="2"/>
        <charset val="238"/>
      </rPr>
      <t xml:space="preserve"> - cena za paliwo gazowe</t>
    </r>
  </si>
  <si>
    <t>Miejskie Przedszkole Integracyjne nr 5 im. Małego Księcia</t>
  </si>
  <si>
    <t>Specjalny Ośrodek Szkolno - Wychowawczy nr 5</t>
  </si>
  <si>
    <t>ul. Ludowa  58</t>
  </si>
  <si>
    <t>Żłobek Miejski - budynek główny</t>
  </si>
  <si>
    <t>Aleja Armii Krajowej 66a</t>
  </si>
  <si>
    <t>Żłobek Miejski "Reksio"</t>
  </si>
  <si>
    <t>Żłobek Miejski - filia</t>
  </si>
  <si>
    <t>ul. Sportowa 34a</t>
  </si>
  <si>
    <t>ul. Rydla 8 m. 5</t>
  </si>
  <si>
    <t>0030782013</t>
  </si>
  <si>
    <t>ul. Limanowskiego 106/110 m.12</t>
  </si>
  <si>
    <t>0032072683</t>
  </si>
  <si>
    <t>ul. Sieroszewskiego12/68</t>
  </si>
  <si>
    <t>0030783246</t>
  </si>
  <si>
    <t>0030780369</t>
  </si>
  <si>
    <t>Miejski Ośrodek Sportu i Rekreacji - Pawilon Plażowy w PW Lisiniec</t>
  </si>
  <si>
    <t>ul. Kordeckiego 99</t>
  </si>
  <si>
    <t>0031391372</t>
  </si>
  <si>
    <t xml:space="preserve">Miejski Ośrodek Sportu i Rekreacji - pawilon Plażowy w PW Lisiniec </t>
  </si>
  <si>
    <t>Szkoła Podstawowa nr 52 im. Małego Powstanca</t>
  </si>
  <si>
    <t>ul. Powstańców Warszawy 144a</t>
  </si>
  <si>
    <t>0031957022</t>
  </si>
  <si>
    <t>Szkoła Podstawowa nr 52 im. Małego Powstańca</t>
  </si>
  <si>
    <t>0030747978</t>
  </si>
  <si>
    <t>0030787122</t>
  </si>
  <si>
    <t>[kWh/h]</t>
  </si>
  <si>
    <t>W-3.6_ZA</t>
  </si>
  <si>
    <t>W-4_ZA</t>
  </si>
  <si>
    <t>W-5</t>
  </si>
  <si>
    <t>W-5.1_ZA</t>
  </si>
  <si>
    <t>W-6</t>
  </si>
  <si>
    <t>W-6.1_ZA</t>
  </si>
  <si>
    <t>W-2.12T</t>
  </si>
  <si>
    <t>W-2.1_ZA</t>
  </si>
  <si>
    <t>W-1.12T</t>
  </si>
  <si>
    <t>W-1.1_ZA</t>
  </si>
  <si>
    <t>W-3.12T</t>
  </si>
  <si>
    <t>W-3.6_Za</t>
  </si>
  <si>
    <t>Prognoza zużycia paliwa gazowego na 2021 rok</t>
  </si>
  <si>
    <t>Zużycie wg prognozy na 2021 rok</t>
  </si>
  <si>
    <t>Grupy taryfowe W-1.12T</t>
  </si>
  <si>
    <t>Grupy taryfowe
W-2.12T</t>
  </si>
  <si>
    <t>Grupy taryfowe
W-3.12T</t>
  </si>
  <si>
    <t>Grupa taryfowa
W-3.6</t>
  </si>
  <si>
    <t>Grupa taryfowa
W-5</t>
  </si>
  <si>
    <t>Grupa taryfowa
W-6</t>
  </si>
  <si>
    <t>Grupy taryfowe W-1.1_ZA</t>
  </si>
  <si>
    <t>Grupy taryfowe
W-2.1_ZA</t>
  </si>
  <si>
    <t>Grupa taryfowa W-3.6_ZA</t>
  </si>
  <si>
    <t>Grupa taryfowa W-4_ZA</t>
  </si>
  <si>
    <t>Grupa taryfowa
W-5.1_ZA</t>
  </si>
  <si>
    <t>Grupa taryfowa
W-6.1_ZA</t>
  </si>
  <si>
    <t>Zużycie ogółem na 2021 rok</t>
  </si>
  <si>
    <t>II Liceum Ogólnokształcące im.Romualda Traugutta</t>
  </si>
  <si>
    <t>6 jednostek organizacyjnych - NIP własny</t>
  </si>
  <si>
    <t>80 jednostek budżetowych - NIP Gminy</t>
  </si>
  <si>
    <t>Muzeum Częstochowskie – Galeria Malarstwa i Rzeźby  – lokal nr 6</t>
  </si>
  <si>
    <t>Muzeum Częstochowskie – Galeria Malarstwa i Rzeźby  – lokal nr 7</t>
  </si>
  <si>
    <t>Miejski Ośrodek Sportu i Rekreacji – Miejski Stadion Piłkarski przy ul. Loretańskiej</t>
  </si>
  <si>
    <t>Miejski Ośrodek Pomocy Społecznej – Centrum Pomocy Dziecku Niepoełnosprawnemu i jego Rodzinie</t>
  </si>
  <si>
    <t>Miejskie Przedszkole nr 12 im. Ireny Szewińskiej</t>
  </si>
  <si>
    <t>ul. 1 Maja 5/7</t>
  </si>
  <si>
    <t>Muzeum Częstochowskie – Muzeum Żydów Częstochowian - lokal nr 1</t>
  </si>
  <si>
    <t>Szkoła Podstawowa nr 7 im. Konstantego Ildefonsa Gałczyńskiego</t>
  </si>
  <si>
    <t>Szkoła Podstawowa nr 9 im. Adama Mickiewicza</t>
  </si>
  <si>
    <t>Szkoła Podstawowa nr 31 im. Orła Białego</t>
  </si>
  <si>
    <t>Szkoła Podstawowa nr 31 im. Orła Białego – zasilanie nr 1</t>
  </si>
  <si>
    <t>Szkoła Podstawowa nr 31 im. Orła Białego – zasilanie nr 2</t>
  </si>
  <si>
    <t>Szkoła Podstawowa nr 41 im. Jana Matejki</t>
  </si>
  <si>
    <t>IZ.271.40.1.2019</t>
  </si>
  <si>
    <t>31.12.2020</t>
  </si>
  <si>
    <t>IZ.271.40.2.2019</t>
  </si>
  <si>
    <t>IZ.271.40.3.2019</t>
  </si>
  <si>
    <t>IZ.271.40.4.2019</t>
  </si>
  <si>
    <t>IZ.271.40.5.2019</t>
  </si>
  <si>
    <t>IZ.271.40.6.2019</t>
  </si>
  <si>
    <t>IZ.271.40.7.2019</t>
  </si>
  <si>
    <t>IZ.271.40.8.2019</t>
  </si>
  <si>
    <t>IZ.271.40.9.2019</t>
  </si>
  <si>
    <t>IZ.271.40.10.2019</t>
  </si>
  <si>
    <t>IZ.271.40.11.2019</t>
  </si>
  <si>
    <t>IZ.271.40.12.2019</t>
  </si>
  <si>
    <t>IZ.271.40.13.2019</t>
  </si>
  <si>
    <t>IZ.271.40.14.2019</t>
  </si>
  <si>
    <t>IZ.271.40.15.2019</t>
  </si>
  <si>
    <t>IZ.271.40.16.2019</t>
  </si>
  <si>
    <t>IZ.271.40.17.2019</t>
  </si>
  <si>
    <t>IZ.271.40.18.2019</t>
  </si>
  <si>
    <t>IZ.271.40.19.2019</t>
  </si>
  <si>
    <t>IZ.271.40.20.2019</t>
  </si>
  <si>
    <t>IZ.271.40.21.2019</t>
  </si>
  <si>
    <t>IZ.271.40.22.2019</t>
  </si>
  <si>
    <t>IZ.271.40.23.2019</t>
  </si>
  <si>
    <t>IZ.271.40.24.2019</t>
  </si>
  <si>
    <t>IZ.271.40.25.2019</t>
  </si>
  <si>
    <t>IZ.271.40.26.2019</t>
  </si>
  <si>
    <t>IZ.271.40.27.2019</t>
  </si>
  <si>
    <t>IZ.271.40.28.2019</t>
  </si>
  <si>
    <t>IZ.271.40.29.2019</t>
  </si>
  <si>
    <t>IZ.271.40.30.2019</t>
  </si>
  <si>
    <t>IZ.271.40.31.2019</t>
  </si>
  <si>
    <t>IZ.271.40.32.2019</t>
  </si>
  <si>
    <t>IZ.271.40.33.2019</t>
  </si>
  <si>
    <t>IZ.271.40.34.2019</t>
  </si>
  <si>
    <t>IZ.271.40.35.2019</t>
  </si>
  <si>
    <t>IZ.271.40.36.2019</t>
  </si>
  <si>
    <t>IZ.271.40.37.2019</t>
  </si>
  <si>
    <t>IZ.271.40.38.2019</t>
  </si>
  <si>
    <t>IZ.271.40.39.2019</t>
  </si>
  <si>
    <t>IZ.271.40.40.2019</t>
  </si>
  <si>
    <t>IZ.271.40.41.2019</t>
  </si>
  <si>
    <t>IZ.271.40.42.2019</t>
  </si>
  <si>
    <t>IZ.271.40.43.2019</t>
  </si>
  <si>
    <t>IZ.271.40.44.2019</t>
  </si>
  <si>
    <t>IZ.271.40.45.2019</t>
  </si>
  <si>
    <t>IZ.271.40.46.2019</t>
  </si>
  <si>
    <t>IZ.271.40.47.2019</t>
  </si>
  <si>
    <t>IZ.271.40.48.2019</t>
  </si>
  <si>
    <t>IZ.271.40.49.2019</t>
  </si>
  <si>
    <t>IZ.271.40.50.2019</t>
  </si>
  <si>
    <t>IZ.271.40.51.2019</t>
  </si>
  <si>
    <t>IZ.271.40.52.2019</t>
  </si>
  <si>
    <t>IZ.271.40.53.2019</t>
  </si>
  <si>
    <t>IZ.271.40.54.2019</t>
  </si>
  <si>
    <t>IZ.271.40.55.2019</t>
  </si>
  <si>
    <t>IZ.271.40.56.2019</t>
  </si>
  <si>
    <t>IZ.271.40.57.2019</t>
  </si>
  <si>
    <t>IZ.271.40.58.2019</t>
  </si>
  <si>
    <t>IZ.271.40.59.2019</t>
  </si>
  <si>
    <t>IZ.271.40.60.2019</t>
  </si>
  <si>
    <t>IZ.271.40.61.2019</t>
  </si>
  <si>
    <t>IZ.271.40.62.2019</t>
  </si>
  <si>
    <t>IZ.271.40.63.2019</t>
  </si>
  <si>
    <t>IZ.271.40.64.2019</t>
  </si>
  <si>
    <t>IZ.271.40.65.2019</t>
  </si>
  <si>
    <t>IZ.271.40.66.2019</t>
  </si>
  <si>
    <t>IZ.271.40.67.2019</t>
  </si>
  <si>
    <t>IZ.271.40.68.2019</t>
  </si>
  <si>
    <t>IZ.271.40.69.2019</t>
  </si>
  <si>
    <t>IZ.271.40.70.2019</t>
  </si>
  <si>
    <t>IZ.271.40.71.2019</t>
  </si>
  <si>
    <t>IZ.271.40.72.2019</t>
  </si>
  <si>
    <t>IZ.271.40.73.2019</t>
  </si>
  <si>
    <t>IZ.271.40.74.2019</t>
  </si>
  <si>
    <t>IZ.271.40.75.2019</t>
  </si>
  <si>
    <t>IZ.271.40.76.2019</t>
  </si>
  <si>
    <t>IZ.271.40.77.2019</t>
  </si>
  <si>
    <t>IZ.271.40.78.2019</t>
  </si>
  <si>
    <t>IZ.271.40.79.2019</t>
  </si>
  <si>
    <t>IZ.271.40.80.2019</t>
  </si>
  <si>
    <t>IZ.271.40.81.2019</t>
  </si>
  <si>
    <t>IZ.271.40.83.2019</t>
  </si>
  <si>
    <t>IZ.271.40.84.2019</t>
  </si>
  <si>
    <t>IZ.271.40.85.2019</t>
  </si>
  <si>
    <t>IZ.271.40.82.2019</t>
  </si>
  <si>
    <t>IZ.271.40.86.2019</t>
  </si>
  <si>
    <t>CRU/2839/NA/3800/19</t>
  </si>
  <si>
    <t>Muzeum Częstochowskie - lokal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</si>
</sst>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,000,000"/>
    <numFmt numFmtId="166" formatCode="_-* #,##0.000\ _z_ł_-;\-* #,##0.000\ _z_ł_-;_-* \-???\ _z_ł_-;_-@_-"/>
  </numFmts>
  <fonts count="19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55"/>
      <name val="Arial"/>
      <family val="2"/>
      <charset val="238"/>
    </font>
    <font>
      <b/>
      <i/>
      <sz val="8"/>
      <color indexed="55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b/>
      <sz val="10"/>
      <name val="Verdana"/>
      <family val="2"/>
      <charset val="1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26"/>
      </patternFill>
    </fill>
    <fill>
      <patternFill patternType="solid">
        <fgColor indexed="40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13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8">
    <xf numFmtId="0" fontId="0" fillId="0" borderId="0" xfId="0"/>
    <xf numFmtId="1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1" fillId="4" borderId="3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8" borderId="1" xfId="2" applyNumberFormat="1" applyFont="1" applyFill="1" applyBorder="1" applyAlignment="1" applyProtection="1">
      <alignment horizontal="right" vertical="center"/>
    </xf>
    <xf numFmtId="49" fontId="1" fillId="8" borderId="3" xfId="2" applyNumberFormat="1" applyFont="1" applyFill="1" applyBorder="1" applyAlignment="1" applyProtection="1">
      <alignment horizontal="right" vertical="center"/>
    </xf>
    <xf numFmtId="0" fontId="1" fillId="8" borderId="1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3" fontId="1" fillId="3" borderId="1" xfId="8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 wrapText="1"/>
    </xf>
    <xf numFmtId="49" fontId="3" fillId="5" borderId="1" xfId="0" applyNumberFormat="1" applyFont="1" applyFill="1" applyBorder="1" applyAlignment="1">
      <alignment horizontal="right" vertical="center" wrapText="1"/>
    </xf>
    <xf numFmtId="49" fontId="1" fillId="5" borderId="3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49" fontId="5" fillId="9" borderId="1" xfId="0" applyNumberFormat="1" applyFont="1" applyFill="1" applyBorder="1" applyAlignment="1">
      <alignment horizontal="right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3" fontId="4" fillId="9" borderId="1" xfId="0" applyNumberFormat="1" applyFont="1" applyFill="1" applyBorder="1" applyAlignment="1">
      <alignment horizontal="right" vertical="center" wrapText="1"/>
    </xf>
    <xf numFmtId="3" fontId="9" fillId="9" borderId="1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3" fontId="1" fillId="12" borderId="1" xfId="0" applyNumberFormat="1" applyFont="1" applyFill="1" applyBorder="1" applyAlignment="1">
      <alignment horizontal="right" vertical="center"/>
    </xf>
    <xf numFmtId="3" fontId="1" fillId="2" borderId="1" xfId="8" applyNumberFormat="1" applyFont="1" applyFill="1" applyBorder="1" applyAlignment="1" applyProtection="1">
      <alignment vertical="center"/>
    </xf>
    <xf numFmtId="3" fontId="1" fillId="8" borderId="1" xfId="2" applyNumberFormat="1" applyFont="1" applyFill="1" applyBorder="1" applyAlignment="1" applyProtection="1">
      <alignment horizontal="center" vertical="center"/>
    </xf>
    <xf numFmtId="3" fontId="3" fillId="13" borderId="1" xfId="0" applyNumberFormat="1" applyFont="1" applyFill="1" applyBorder="1" applyAlignment="1">
      <alignment horizontal="right" vertical="center"/>
    </xf>
    <xf numFmtId="164" fontId="1" fillId="2" borderId="1" xfId="2" applyNumberFormat="1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horizontal="right" vertical="center"/>
    </xf>
    <xf numFmtId="49" fontId="1" fillId="2" borderId="3" xfId="2" applyNumberFormat="1" applyFont="1" applyFill="1" applyBorder="1" applyAlignment="1" applyProtection="1">
      <alignment horizontal="right" vertical="center"/>
    </xf>
    <xf numFmtId="0" fontId="1" fillId="2" borderId="1" xfId="2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49" fontId="6" fillId="8" borderId="1" xfId="0" applyNumberFormat="1" applyFont="1" applyFill="1" applyBorder="1" applyAlignment="1">
      <alignment horizontal="left" vertical="center"/>
    </xf>
    <xf numFmtId="49" fontId="1" fillId="8" borderId="1" xfId="0" applyNumberFormat="1" applyFont="1" applyFill="1" applyBorder="1" applyAlignment="1">
      <alignment horizontal="right" vertical="center"/>
    </xf>
    <xf numFmtId="49" fontId="1" fillId="8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9" fontId="1" fillId="8" borderId="3" xfId="2" applyNumberFormat="1" applyFont="1" applyFill="1" applyBorder="1" applyAlignment="1" applyProtection="1">
      <alignment horizontal="center" vertical="center"/>
    </xf>
    <xf numFmtId="3" fontId="1" fillId="1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4" fontId="1" fillId="3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4" fontId="3" fillId="4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4" fontId="3" fillId="9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14" borderId="1" xfId="5" applyFont="1" applyFill="1" applyBorder="1" applyAlignment="1">
      <alignment vertical="center" wrapText="1"/>
    </xf>
    <xf numFmtId="4" fontId="16" fillId="14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166" fontId="17" fillId="15" borderId="1" xfId="5" applyNumberFormat="1" applyFont="1" applyFill="1" applyBorder="1" applyAlignment="1">
      <alignment vertical="center"/>
    </xf>
    <xf numFmtId="0" fontId="17" fillId="0" borderId="1" xfId="5" applyFont="1" applyBorder="1" applyAlignment="1">
      <alignment horizontal="center" vertical="center"/>
    </xf>
    <xf numFmtId="166" fontId="17" fillId="15" borderId="1" xfId="5" applyNumberFormat="1" applyFont="1" applyFill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6" fontId="17" fillId="2" borderId="0" xfId="5" applyNumberFormat="1" applyFont="1" applyFill="1" applyBorder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4" fontId="17" fillId="0" borderId="1" xfId="5" applyNumberFormat="1" applyFont="1" applyFill="1" applyBorder="1" applyAlignment="1">
      <alignment vertical="center"/>
    </xf>
    <xf numFmtId="0" fontId="16" fillId="3" borderId="1" xfId="5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4" fontId="17" fillId="16" borderId="1" xfId="0" applyNumberFormat="1" applyFont="1" applyFill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49" fontId="18" fillId="2" borderId="3" xfId="2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5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left" vertical="center" wrapText="1"/>
    </xf>
    <xf numFmtId="0" fontId="1" fillId="18" borderId="1" xfId="0" applyFont="1" applyFill="1" applyBorder="1" applyAlignment="1">
      <alignment vertical="center" wrapText="1"/>
    </xf>
    <xf numFmtId="49" fontId="1" fillId="19" borderId="1" xfId="2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1" fillId="18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1" fillId="18" borderId="1" xfId="0" applyFont="1" applyFill="1" applyBorder="1" applyAlignment="1">
      <alignment horizontal="left" vertical="top" wrapText="1"/>
    </xf>
    <xf numFmtId="4" fontId="1" fillId="20" borderId="1" xfId="0" applyNumberFormat="1" applyFont="1" applyFill="1" applyBorder="1" applyAlignment="1">
      <alignment horizontal="right" vertical="center" wrapText="1"/>
    </xf>
    <xf numFmtId="3" fontId="1" fillId="18" borderId="1" xfId="0" applyNumberFormat="1" applyFont="1" applyFill="1" applyBorder="1" applyAlignment="1">
      <alignment horizontal="right" vertical="center"/>
    </xf>
    <xf numFmtId="0" fontId="16" fillId="0" borderId="10" xfId="5" applyFont="1" applyBorder="1" applyAlignment="1">
      <alignment horizontal="left" vertical="center" wrapText="1"/>
    </xf>
    <xf numFmtId="0" fontId="16" fillId="0" borderId="11" xfId="5" applyFont="1" applyBorder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220980</xdr:colOff>
      <xdr:row>16</xdr:row>
      <xdr:rowOff>137160</xdr:rowOff>
    </xdr:from>
    <xdr:to>
      <xdr:col>30</xdr:col>
      <xdr:colOff>297180</xdr:colOff>
      <xdr:row>19</xdr:row>
      <xdr:rowOff>99060</xdr:rowOff>
    </xdr:to>
    <xdr:sp macro="" textlink="">
      <xdr:nvSpPr>
        <xdr:cNvPr id="1325" name="Text Box 301" hidden="1"/>
        <xdr:cNvSpPr txBox="1">
          <a:spLocks noChangeArrowheads="1"/>
        </xdr:cNvSpPr>
      </xdr:nvSpPr>
      <xdr:spPr bwMode="auto">
        <a:xfrm>
          <a:off x="25245060" y="5158740"/>
          <a:ext cx="20574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6" zoomScaleNormal="100" workbookViewId="0">
      <selection activeCell="H38" sqref="H38"/>
    </sheetView>
  </sheetViews>
  <sheetFormatPr defaultColWidth="9.109375" defaultRowHeight="13.2" x14ac:dyDescent="0.25"/>
  <cols>
    <col min="1" max="1" width="32.88671875" style="193" customWidth="1"/>
    <col min="2" max="3" width="15.6640625" style="193" customWidth="1"/>
    <col min="4" max="4" width="14.5546875" style="193" customWidth="1"/>
    <col min="5" max="5" width="13.109375" style="193" customWidth="1"/>
    <col min="6" max="6" width="15.6640625" style="193" customWidth="1"/>
    <col min="7" max="7" width="14.44140625" style="193" customWidth="1"/>
    <col min="8" max="8" width="17.109375" style="193" customWidth="1"/>
    <col min="9" max="9" width="13.88671875" style="193" customWidth="1"/>
    <col min="10" max="10" width="16.5546875" style="193" customWidth="1"/>
    <col min="11" max="11" width="44.33203125" style="193" customWidth="1"/>
    <col min="12" max="12" width="25.109375" style="193" customWidth="1"/>
    <col min="13" max="13" width="14.6640625" style="193" customWidth="1"/>
    <col min="14" max="14" width="9.33203125" style="193" bestFit="1" customWidth="1"/>
    <col min="15" max="16384" width="9.109375" style="193"/>
  </cols>
  <sheetData>
    <row r="1" spans="1:21" ht="33.75" customHeight="1" x14ac:dyDescent="0.25">
      <c r="A1" s="191"/>
      <c r="B1" s="191"/>
      <c r="C1" s="191"/>
      <c r="D1" s="246" t="s">
        <v>430</v>
      </c>
      <c r="E1" s="246"/>
      <c r="F1" s="246"/>
      <c r="G1" s="192"/>
      <c r="H1" s="192"/>
      <c r="I1" s="192"/>
      <c r="K1" s="194" t="s">
        <v>431</v>
      </c>
      <c r="L1" s="195">
        <f>'Zał. 7 do SIWZ'!BM5</f>
        <v>823479.98000000021</v>
      </c>
      <c r="M1" s="196" t="s">
        <v>19</v>
      </c>
    </row>
    <row r="2" spans="1:21" ht="33.75" customHeight="1" x14ac:dyDescent="0.25">
      <c r="C2" s="192"/>
      <c r="D2" s="250" t="s">
        <v>434</v>
      </c>
      <c r="E2" s="250"/>
      <c r="F2" s="250"/>
      <c r="G2" s="250"/>
      <c r="H2" s="250"/>
      <c r="I2" s="192"/>
      <c r="K2" s="194" t="s">
        <v>432</v>
      </c>
      <c r="L2" s="195">
        <f>L3-L1</f>
        <v>189400.38000000012</v>
      </c>
      <c r="M2" s="196" t="s">
        <v>19</v>
      </c>
    </row>
    <row r="3" spans="1:21" ht="33.75" customHeight="1" x14ac:dyDescent="0.25">
      <c r="C3" s="192"/>
      <c r="D3" s="249" t="s">
        <v>435</v>
      </c>
      <c r="E3" s="249"/>
      <c r="F3" s="249"/>
      <c r="G3" s="249"/>
      <c r="H3" s="249"/>
      <c r="I3" s="249"/>
      <c r="K3" s="194" t="s">
        <v>433</v>
      </c>
      <c r="L3" s="195">
        <f>'Zał. 7 do SIWZ'!BN5</f>
        <v>1012880.3600000003</v>
      </c>
      <c r="M3" s="196" t="s">
        <v>19</v>
      </c>
    </row>
    <row r="4" spans="1:21" ht="19.5" customHeight="1" x14ac:dyDescent="0.25">
      <c r="A4" s="197" t="s">
        <v>436</v>
      </c>
      <c r="F4" s="198"/>
      <c r="H4" s="198"/>
    </row>
    <row r="5" spans="1:21" x14ac:dyDescent="0.25">
      <c r="A5" s="230" t="s">
        <v>471</v>
      </c>
      <c r="B5" s="199"/>
      <c r="C5" s="200" t="s">
        <v>356</v>
      </c>
      <c r="D5" s="176"/>
      <c r="E5" s="176"/>
      <c r="F5" s="177"/>
      <c r="G5" s="176"/>
      <c r="H5" s="177"/>
      <c r="I5" s="176"/>
      <c r="J5" s="176"/>
      <c r="K5" s="176"/>
    </row>
    <row r="6" spans="1:21" x14ac:dyDescent="0.25">
      <c r="A6" s="231" t="s">
        <v>469</v>
      </c>
      <c r="B6" s="201"/>
      <c r="C6" s="200" t="s">
        <v>356</v>
      </c>
      <c r="D6" s="176"/>
      <c r="E6" s="176"/>
      <c r="F6" s="177"/>
      <c r="G6" s="176"/>
      <c r="H6" s="177"/>
      <c r="I6" s="176"/>
      <c r="J6" s="176"/>
      <c r="K6" s="176"/>
    </row>
    <row r="7" spans="1:21" x14ac:dyDescent="0.25">
      <c r="A7" s="230" t="s">
        <v>473</v>
      </c>
      <c r="B7" s="201"/>
      <c r="C7" s="200" t="s">
        <v>356</v>
      </c>
      <c r="D7" s="174"/>
      <c r="E7" s="174"/>
      <c r="F7" s="175"/>
      <c r="G7" s="176"/>
      <c r="H7" s="177"/>
      <c r="I7" s="176"/>
      <c r="J7" s="176"/>
      <c r="K7" s="176"/>
    </row>
    <row r="8" spans="1:21" x14ac:dyDescent="0.25">
      <c r="A8" s="232" t="s">
        <v>24</v>
      </c>
      <c r="B8" s="201"/>
      <c r="C8" s="200" t="s">
        <v>356</v>
      </c>
      <c r="D8" s="174"/>
      <c r="E8" s="174"/>
      <c r="F8" s="175"/>
      <c r="G8" s="176"/>
      <c r="H8" s="177"/>
      <c r="I8" s="176"/>
      <c r="J8" s="176"/>
      <c r="K8" s="176"/>
    </row>
    <row r="9" spans="1:21" x14ac:dyDescent="0.25">
      <c r="A9" s="232" t="s">
        <v>42</v>
      </c>
      <c r="B9" s="201"/>
      <c r="C9" s="200" t="s">
        <v>356</v>
      </c>
      <c r="D9" s="174"/>
      <c r="E9" s="174"/>
      <c r="F9" s="175"/>
      <c r="G9" s="176"/>
      <c r="H9" s="177"/>
      <c r="I9" s="176"/>
      <c r="J9" s="176"/>
      <c r="K9" s="176"/>
    </row>
    <row r="10" spans="1:21" x14ac:dyDescent="0.25">
      <c r="A10" s="232" t="s">
        <v>465</v>
      </c>
      <c r="B10" s="201"/>
      <c r="C10" s="200" t="s">
        <v>356</v>
      </c>
      <c r="D10" s="174"/>
      <c r="E10" s="174"/>
      <c r="F10" s="178"/>
      <c r="G10" s="179"/>
      <c r="H10" s="178"/>
      <c r="I10" s="179"/>
      <c r="J10" s="179"/>
      <c r="K10" s="179"/>
      <c r="L10" s="203"/>
      <c r="M10" s="203"/>
      <c r="N10" s="203"/>
    </row>
    <row r="11" spans="1:21" x14ac:dyDescent="0.25">
      <c r="A11" s="232" t="s">
        <v>467</v>
      </c>
      <c r="B11" s="201"/>
      <c r="C11" s="200" t="s">
        <v>356</v>
      </c>
      <c r="D11" s="174"/>
      <c r="E11" s="174"/>
      <c r="F11" s="178"/>
      <c r="G11" s="179"/>
      <c r="H11" s="178"/>
      <c r="I11" s="179"/>
      <c r="J11" s="179"/>
      <c r="K11" s="179"/>
      <c r="L11" s="203"/>
      <c r="M11" s="203"/>
      <c r="N11" s="203"/>
    </row>
    <row r="12" spans="1:21" s="204" customFormat="1" x14ac:dyDescent="0.25">
      <c r="B12" s="205"/>
      <c r="C12" s="206"/>
      <c r="D12" s="174"/>
      <c r="E12" s="174"/>
      <c r="F12" s="178"/>
      <c r="G12" s="179"/>
      <c r="H12" s="178"/>
      <c r="I12" s="179"/>
      <c r="J12" s="179"/>
      <c r="K12" s="179"/>
      <c r="L12" s="203"/>
      <c r="M12" s="203"/>
      <c r="N12" s="203"/>
      <c r="O12" s="193"/>
      <c r="P12" s="193"/>
      <c r="Q12" s="193"/>
      <c r="R12" s="193"/>
      <c r="S12" s="193"/>
      <c r="T12" s="193"/>
      <c r="U12" s="193"/>
    </row>
    <row r="13" spans="1:21" x14ac:dyDescent="0.25">
      <c r="A13" s="197" t="s">
        <v>3</v>
      </c>
      <c r="B13" s="207">
        <f>'Zał. 7 do SIWZ'!AX196+'Zał. 7 do SIWZ'!AX18+'Zał. 7 do SIWZ'!AX19+'Zał. 7 do SIWZ'!AX20+'Zał. 7 do SIWZ'!AX200+'Zał. 7 do SIWZ'!AX201+'Zał. 7 do SIWZ'!AX202+'Zał. 7 do SIWZ'!AX203+'Zał. 7 do SIWZ'!AX204+'Zał. 7 do SIWZ'!AX205+'Zał. 7 do SIWZ'!AX107</f>
        <v>5372.08</v>
      </c>
      <c r="C13" s="200" t="s">
        <v>357</v>
      </c>
      <c r="D13" s="174"/>
      <c r="E13" s="174"/>
      <c r="F13" s="180">
        <f>'Zał. 7 do SIWZ'!AX5</f>
        <v>5372.08</v>
      </c>
      <c r="G13" s="181" t="str">
        <f>IF(OR((ROUND(B13,0))=(ROUND(F13,0))),"ZGODNE","FAŁSZ")</f>
        <v>ZGODNE</v>
      </c>
      <c r="H13" s="179"/>
      <c r="I13" s="181"/>
      <c r="J13" s="179"/>
      <c r="K13" s="179"/>
      <c r="L13" s="203"/>
      <c r="M13" s="203"/>
      <c r="N13" s="203"/>
    </row>
    <row r="14" spans="1:21" x14ac:dyDescent="0.25">
      <c r="C14" s="192"/>
      <c r="D14" s="174"/>
      <c r="E14" s="174"/>
      <c r="F14" s="179"/>
      <c r="G14" s="179"/>
      <c r="H14" s="182"/>
      <c r="I14" s="179"/>
      <c r="J14" s="179"/>
      <c r="K14" s="179"/>
      <c r="L14" s="203"/>
      <c r="M14" s="203"/>
      <c r="N14" s="203"/>
    </row>
    <row r="15" spans="1:21" x14ac:dyDescent="0.25">
      <c r="A15" s="208" t="s">
        <v>358</v>
      </c>
      <c r="B15" s="209">
        <f>SUM(B16:B22)</f>
        <v>19187400</v>
      </c>
      <c r="C15" s="200" t="s">
        <v>359</v>
      </c>
      <c r="D15" s="174"/>
      <c r="E15" s="183"/>
      <c r="F15" s="180">
        <f>SUM('Zał. 7 do SIWZ'!Z5:AF5)</f>
        <v>19187400</v>
      </c>
      <c r="G15" s="181" t="str">
        <f>IF(OR((ROUND(B15,0))=(ROUND(F15,0))),"ZGODNE","FAŁSZ")</f>
        <v>ZGODNE</v>
      </c>
      <c r="H15" s="180">
        <f>'Zał. 7 do SIWZ'!Y5</f>
        <v>19187400</v>
      </c>
      <c r="I15" s="181" t="str">
        <f>IF(OR((ROUND(B15,0))=(ROUND(H15,0))),"ZGODNE","FAŁSZ")</f>
        <v>ZGODNE</v>
      </c>
      <c r="J15" s="180">
        <f>'Zał. A'!F7</f>
        <v>19187400</v>
      </c>
      <c r="K15" s="181" t="str">
        <f>IF(OR((ROUND(B15,0))=(ROUND(J15,0))),"ZGODNE","FAŁSZ")</f>
        <v>ZGODNE</v>
      </c>
      <c r="L15" s="203"/>
      <c r="M15" s="203"/>
      <c r="N15" s="203"/>
    </row>
    <row r="16" spans="1:21" x14ac:dyDescent="0.25">
      <c r="A16" s="230" t="s">
        <v>471</v>
      </c>
      <c r="B16" s="210">
        <f>'Zał. 7 do SIWZ'!Z5</f>
        <v>6400</v>
      </c>
      <c r="C16" s="200" t="s">
        <v>359</v>
      </c>
      <c r="D16" s="174"/>
      <c r="E16" s="174"/>
      <c r="F16" s="179"/>
      <c r="G16" s="179"/>
      <c r="H16" s="179"/>
      <c r="I16" s="179"/>
      <c r="J16" s="179"/>
      <c r="K16" s="179"/>
      <c r="L16" s="203"/>
      <c r="M16" s="203"/>
      <c r="N16" s="203"/>
    </row>
    <row r="17" spans="1:14" x14ac:dyDescent="0.25">
      <c r="A17" s="231" t="s">
        <v>469</v>
      </c>
      <c r="B17" s="210">
        <f>'Zał. 7 do SIWZ'!AA5</f>
        <v>306000</v>
      </c>
      <c r="C17" s="200" t="s">
        <v>359</v>
      </c>
      <c r="D17" s="174"/>
      <c r="E17" s="174"/>
      <c r="F17" s="184"/>
      <c r="G17" s="179"/>
      <c r="H17" s="184"/>
      <c r="I17" s="179"/>
      <c r="J17" s="179"/>
      <c r="K17" s="179"/>
      <c r="L17" s="203"/>
      <c r="M17" s="203"/>
      <c r="N17" s="203"/>
    </row>
    <row r="18" spans="1:14" x14ac:dyDescent="0.25">
      <c r="A18" s="230" t="s">
        <v>473</v>
      </c>
      <c r="B18" s="210">
        <f>'Zał. 7 do SIWZ'!AB5</f>
        <v>320000</v>
      </c>
      <c r="C18" s="200" t="s">
        <v>359</v>
      </c>
      <c r="D18" s="174"/>
      <c r="E18" s="174"/>
      <c r="F18" s="179"/>
      <c r="G18" s="179"/>
      <c r="H18" s="182"/>
      <c r="I18" s="179"/>
      <c r="J18" s="179"/>
      <c r="K18" s="179"/>
      <c r="L18" s="203"/>
      <c r="M18" s="203"/>
      <c r="N18" s="203"/>
    </row>
    <row r="19" spans="1:14" x14ac:dyDescent="0.25">
      <c r="A19" s="232" t="s">
        <v>24</v>
      </c>
      <c r="B19" s="210">
        <f>'Zał. 7 do SIWZ'!AC5</f>
        <v>1700000</v>
      </c>
      <c r="C19" s="200" t="s">
        <v>359</v>
      </c>
      <c r="D19" s="185">
        <f>B18+B19</f>
        <v>2020000</v>
      </c>
      <c r="E19" s="174"/>
      <c r="F19" s="179"/>
      <c r="G19" s="179"/>
      <c r="H19" s="182"/>
      <c r="I19" s="179"/>
      <c r="J19" s="179"/>
      <c r="K19" s="179"/>
      <c r="L19" s="203"/>
      <c r="M19" s="203"/>
      <c r="N19" s="203"/>
    </row>
    <row r="20" spans="1:14" x14ac:dyDescent="0.25">
      <c r="A20" s="232" t="s">
        <v>42</v>
      </c>
      <c r="B20" s="210">
        <f>'Zał. 7 do SIWZ'!AD5</f>
        <v>2251000</v>
      </c>
      <c r="C20" s="200" t="s">
        <v>359</v>
      </c>
      <c r="D20" s="174"/>
      <c r="E20" s="174"/>
      <c r="F20" s="179"/>
      <c r="G20" s="179"/>
      <c r="H20" s="179"/>
      <c r="I20" s="179"/>
      <c r="J20" s="179"/>
      <c r="K20" s="179"/>
      <c r="L20" s="203"/>
      <c r="M20" s="203"/>
      <c r="N20" s="203"/>
    </row>
    <row r="21" spans="1:14" x14ac:dyDescent="0.25">
      <c r="A21" s="232" t="s">
        <v>465</v>
      </c>
      <c r="B21" s="210">
        <f>'Zał. 7 do SIWZ'!AE5</f>
        <v>13669000</v>
      </c>
      <c r="C21" s="200" t="s">
        <v>359</v>
      </c>
      <c r="D21" s="174"/>
      <c r="E21" s="174"/>
      <c r="F21" s="179"/>
      <c r="G21" s="179"/>
      <c r="H21" s="186"/>
      <c r="I21" s="179"/>
      <c r="J21" s="179"/>
      <c r="K21" s="179" t="s">
        <v>398</v>
      </c>
      <c r="L21" s="203"/>
      <c r="M21" s="203"/>
      <c r="N21" s="203"/>
    </row>
    <row r="22" spans="1:14" x14ac:dyDescent="0.25">
      <c r="A22" s="232" t="s">
        <v>467</v>
      </c>
      <c r="B22" s="210">
        <f>'Zał. 7 do SIWZ'!AF5</f>
        <v>935000</v>
      </c>
      <c r="C22" s="200" t="s">
        <v>359</v>
      </c>
      <c r="D22" s="174"/>
      <c r="E22" s="174"/>
      <c r="F22" s="179"/>
      <c r="G22" s="179"/>
      <c r="H22" s="186"/>
      <c r="I22" s="179"/>
      <c r="J22" s="179"/>
      <c r="K22" s="179"/>
      <c r="L22" s="203"/>
      <c r="M22" s="203"/>
      <c r="N22" s="203"/>
    </row>
    <row r="23" spans="1:14" x14ac:dyDescent="0.25">
      <c r="C23" s="192"/>
      <c r="D23" s="174"/>
      <c r="E23" s="174"/>
      <c r="F23" s="179"/>
      <c r="G23" s="179"/>
      <c r="H23" s="176"/>
      <c r="I23" s="176"/>
      <c r="J23" s="176"/>
      <c r="K23" s="176"/>
    </row>
    <row r="24" spans="1:14" x14ac:dyDescent="0.25">
      <c r="A24" s="197" t="s">
        <v>374</v>
      </c>
      <c r="B24" s="212">
        <f>SUM('Zał. 7 do SIWZ'!AP5:AV5)</f>
        <v>0</v>
      </c>
      <c r="C24" s="200" t="s">
        <v>360</v>
      </c>
      <c r="D24" s="174"/>
      <c r="E24" s="183"/>
      <c r="F24" s="180">
        <f>SUM(F25:F31)</f>
        <v>0</v>
      </c>
      <c r="G24" s="181" t="str">
        <f>IF(OR((ROUND(B24,0))=(ROUND(F24,0))),"ZGODNE","FAŁSZ")</f>
        <v>ZGODNE</v>
      </c>
      <c r="H24" s="179"/>
      <c r="I24" s="179"/>
      <c r="J24" s="179"/>
      <c r="K24" s="179"/>
      <c r="L24" s="203"/>
      <c r="M24" s="203"/>
    </row>
    <row r="25" spans="1:14" x14ac:dyDescent="0.25">
      <c r="A25" s="230" t="s">
        <v>471</v>
      </c>
      <c r="B25" s="213">
        <f>'Zał. 7 do SIWZ'!AP5</f>
        <v>0</v>
      </c>
      <c r="C25" s="200" t="s">
        <v>360</v>
      </c>
      <c r="D25" s="174"/>
      <c r="E25" s="174"/>
      <c r="F25" s="182">
        <f>ROUND($B5*B16/100,2)</f>
        <v>0</v>
      </c>
      <c r="G25" s="186"/>
      <c r="H25" s="176"/>
      <c r="I25" s="179"/>
      <c r="J25" s="179"/>
      <c r="K25" s="179"/>
      <c r="L25" s="203"/>
      <c r="M25" s="203"/>
    </row>
    <row r="26" spans="1:14" x14ac:dyDescent="0.25">
      <c r="A26" s="231" t="s">
        <v>469</v>
      </c>
      <c r="B26" s="213">
        <f>'Zał. 7 do SIWZ'!AQ5</f>
        <v>0</v>
      </c>
      <c r="C26" s="200" t="s">
        <v>360</v>
      </c>
      <c r="D26" s="174"/>
      <c r="E26" s="174"/>
      <c r="F26" s="182">
        <f t="shared" ref="F26:F31" si="0">ROUND($B6*B17/100,2)</f>
        <v>0</v>
      </c>
      <c r="G26" s="186"/>
      <c r="H26" s="179"/>
      <c r="I26" s="179"/>
      <c r="J26" s="179"/>
      <c r="K26" s="179"/>
      <c r="L26" s="203"/>
      <c r="M26" s="203"/>
    </row>
    <row r="27" spans="1:14" x14ac:dyDescent="0.25">
      <c r="A27" s="230" t="s">
        <v>473</v>
      </c>
      <c r="B27" s="213">
        <f>'Zał. 7 do SIWZ'!AR5</f>
        <v>0</v>
      </c>
      <c r="C27" s="200" t="s">
        <v>360</v>
      </c>
      <c r="D27" s="174"/>
      <c r="E27" s="174"/>
      <c r="F27" s="182">
        <f t="shared" si="0"/>
        <v>0</v>
      </c>
      <c r="G27" s="186"/>
      <c r="H27" s="179"/>
      <c r="I27" s="179"/>
      <c r="J27" s="179"/>
      <c r="K27" s="179"/>
      <c r="L27" s="203"/>
      <c r="M27" s="203"/>
    </row>
    <row r="28" spans="1:14" x14ac:dyDescent="0.25">
      <c r="A28" s="232" t="s">
        <v>24</v>
      </c>
      <c r="B28" s="213">
        <f>'Zał. 7 do SIWZ'!AS5</f>
        <v>0</v>
      </c>
      <c r="C28" s="200" t="s">
        <v>360</v>
      </c>
      <c r="D28" s="174"/>
      <c r="E28" s="174"/>
      <c r="F28" s="182">
        <f t="shared" si="0"/>
        <v>0</v>
      </c>
      <c r="G28" s="186"/>
      <c r="H28" s="179"/>
      <c r="I28" s="179"/>
      <c r="J28" s="179"/>
      <c r="K28" s="179"/>
      <c r="L28" s="203"/>
      <c r="M28" s="203"/>
    </row>
    <row r="29" spans="1:14" x14ac:dyDescent="0.25">
      <c r="A29" s="232" t="s">
        <v>42</v>
      </c>
      <c r="B29" s="213">
        <f>'Zał. 7 do SIWZ'!AT5</f>
        <v>0</v>
      </c>
      <c r="C29" s="200" t="s">
        <v>360</v>
      </c>
      <c r="D29" s="174"/>
      <c r="E29" s="174"/>
      <c r="F29" s="182">
        <f t="shared" si="0"/>
        <v>0</v>
      </c>
      <c r="G29" s="186"/>
      <c r="H29" s="179"/>
      <c r="I29" s="179"/>
      <c r="J29" s="179"/>
      <c r="K29" s="179"/>
      <c r="L29" s="203"/>
      <c r="M29" s="203"/>
    </row>
    <row r="30" spans="1:14" x14ac:dyDescent="0.25">
      <c r="A30" s="232" t="s">
        <v>465</v>
      </c>
      <c r="B30" s="213">
        <f>'Zał. 7 do SIWZ'!AU5</f>
        <v>0</v>
      </c>
      <c r="C30" s="200" t="s">
        <v>360</v>
      </c>
      <c r="D30" s="174"/>
      <c r="E30" s="174"/>
      <c r="F30" s="182">
        <f t="shared" si="0"/>
        <v>0</v>
      </c>
      <c r="G30" s="186"/>
      <c r="H30" s="179"/>
      <c r="I30" s="179"/>
      <c r="J30" s="179"/>
      <c r="K30" s="179"/>
      <c r="L30" s="203"/>
      <c r="M30" s="203"/>
    </row>
    <row r="31" spans="1:14" x14ac:dyDescent="0.25">
      <c r="A31" s="232" t="s">
        <v>467</v>
      </c>
      <c r="B31" s="213">
        <f>'Zał. 7 do SIWZ'!AV5</f>
        <v>0</v>
      </c>
      <c r="C31" s="200" t="s">
        <v>360</v>
      </c>
      <c r="D31" s="174"/>
      <c r="E31" s="174"/>
      <c r="F31" s="182">
        <f t="shared" si="0"/>
        <v>0</v>
      </c>
      <c r="G31" s="186"/>
      <c r="H31" s="179"/>
      <c r="I31" s="179"/>
      <c r="J31" s="179"/>
      <c r="K31" s="179"/>
      <c r="L31" s="203"/>
      <c r="M31" s="203"/>
    </row>
    <row r="32" spans="1:14" x14ac:dyDescent="0.25">
      <c r="C32" s="192"/>
      <c r="G32" s="211"/>
      <c r="H32" s="179"/>
      <c r="I32" s="179"/>
      <c r="J32" s="179"/>
      <c r="K32" s="179"/>
      <c r="L32" s="203"/>
      <c r="M32" s="203"/>
    </row>
    <row r="33" spans="1:15" ht="23.25" customHeight="1" x14ac:dyDescent="0.25">
      <c r="A33" s="197" t="s">
        <v>377</v>
      </c>
      <c r="B33" s="214" t="s">
        <v>385</v>
      </c>
      <c r="C33" s="215"/>
      <c r="D33" s="216">
        <v>12</v>
      </c>
      <c r="E33" s="215"/>
      <c r="F33" s="217" t="s">
        <v>361</v>
      </c>
      <c r="G33" s="212">
        <f>SUM('Zał. 7 do SIWZ'!AI5:AO5)</f>
        <v>0</v>
      </c>
      <c r="H33" s="174"/>
      <c r="I33" s="187">
        <f>SUM(I34:I40)</f>
        <v>0</v>
      </c>
      <c r="J33" s="181" t="str">
        <f>IF(OR((ROUND(I33,2))=(ROUND(G33,2))),"ZGODNE","FAŁSZ")</f>
        <v>ZGODNE</v>
      </c>
      <c r="K33" s="174"/>
      <c r="L33" s="203"/>
      <c r="M33" s="203"/>
    </row>
    <row r="34" spans="1:15" x14ac:dyDescent="0.25">
      <c r="A34" s="230" t="s">
        <v>471</v>
      </c>
      <c r="B34" s="218"/>
      <c r="C34" s="200" t="s">
        <v>362</v>
      </c>
      <c r="D34" s="213">
        <f>ROUND($D$33*B34,2)</f>
        <v>0</v>
      </c>
      <c r="E34" s="200" t="s">
        <v>429</v>
      </c>
      <c r="F34" s="200">
        <v>4</v>
      </c>
      <c r="G34" s="213">
        <f>'Zał. 7 do SIWZ'!AI5</f>
        <v>0</v>
      </c>
      <c r="H34" s="183"/>
      <c r="I34" s="188">
        <f>ROUND(D34*F34,2)</f>
        <v>0</v>
      </c>
      <c r="J34" s="179"/>
      <c r="K34" s="174"/>
      <c r="L34" s="203"/>
      <c r="M34" s="203"/>
    </row>
    <row r="35" spans="1:15" x14ac:dyDescent="0.25">
      <c r="A35" s="231" t="s">
        <v>469</v>
      </c>
      <c r="B35" s="218"/>
      <c r="C35" s="200" t="s">
        <v>362</v>
      </c>
      <c r="D35" s="213">
        <f t="shared" ref="D35:D40" si="1">ROUND($D$33*B35,2)</f>
        <v>0</v>
      </c>
      <c r="E35" s="200" t="s">
        <v>429</v>
      </c>
      <c r="F35" s="200">
        <v>33</v>
      </c>
      <c r="G35" s="213">
        <f>'Zał. 7 do SIWZ'!AJ5</f>
        <v>0</v>
      </c>
      <c r="H35" s="174"/>
      <c r="I35" s="188">
        <f t="shared" ref="I35:I40" si="2">ROUND(D35*F35,2)</f>
        <v>0</v>
      </c>
      <c r="J35" s="179"/>
      <c r="K35" s="174"/>
      <c r="L35" s="203"/>
      <c r="M35" s="203"/>
    </row>
    <row r="36" spans="1:15" x14ac:dyDescent="0.25">
      <c r="A36" s="230" t="s">
        <v>473</v>
      </c>
      <c r="B36" s="218"/>
      <c r="C36" s="200" t="s">
        <v>362</v>
      </c>
      <c r="D36" s="213">
        <f>ROUND($D$33*B36,2)</f>
        <v>0</v>
      </c>
      <c r="E36" s="200" t="s">
        <v>429</v>
      </c>
      <c r="F36" s="200">
        <v>9</v>
      </c>
      <c r="G36" s="213">
        <f>'Zał. 7 do SIWZ'!AK5</f>
        <v>0</v>
      </c>
      <c r="H36" s="174"/>
      <c r="I36" s="188">
        <f t="shared" si="2"/>
        <v>0</v>
      </c>
      <c r="J36" s="179"/>
      <c r="K36" s="174"/>
      <c r="L36" s="203"/>
      <c r="M36" s="203"/>
    </row>
    <row r="37" spans="1:15" x14ac:dyDescent="0.25">
      <c r="A37" s="232" t="s">
        <v>24</v>
      </c>
      <c r="B37" s="218"/>
      <c r="C37" s="200" t="s">
        <v>362</v>
      </c>
      <c r="D37" s="213">
        <f t="shared" si="1"/>
        <v>0</v>
      </c>
      <c r="E37" s="200" t="s">
        <v>429</v>
      </c>
      <c r="F37" s="200">
        <v>41</v>
      </c>
      <c r="G37" s="213">
        <f>'Zał. 7 do SIWZ'!AL5</f>
        <v>0</v>
      </c>
      <c r="H37" s="174"/>
      <c r="I37" s="188">
        <f t="shared" si="2"/>
        <v>0</v>
      </c>
      <c r="J37" s="179"/>
      <c r="K37" s="174"/>
      <c r="L37" s="203"/>
      <c r="M37" s="203"/>
    </row>
    <row r="38" spans="1:15" x14ac:dyDescent="0.25">
      <c r="A38" s="232" t="s">
        <v>42</v>
      </c>
      <c r="B38" s="218"/>
      <c r="C38" s="200" t="s">
        <v>362</v>
      </c>
      <c r="D38" s="213">
        <f>ROUND($D$33*B38,2)</f>
        <v>0</v>
      </c>
      <c r="E38" s="200" t="s">
        <v>429</v>
      </c>
      <c r="F38" s="200">
        <v>12</v>
      </c>
      <c r="G38" s="213">
        <f>'Zał. 7 do SIWZ'!AM5</f>
        <v>0</v>
      </c>
      <c r="H38" s="174"/>
      <c r="I38" s="188">
        <f t="shared" si="2"/>
        <v>0</v>
      </c>
      <c r="J38" s="179"/>
      <c r="K38" s="174"/>
      <c r="L38" s="203"/>
      <c r="M38" s="203"/>
    </row>
    <row r="39" spans="1:15" x14ac:dyDescent="0.25">
      <c r="A39" s="232" t="s">
        <v>465</v>
      </c>
      <c r="B39" s="218"/>
      <c r="C39" s="200" t="s">
        <v>362</v>
      </c>
      <c r="D39" s="213">
        <f t="shared" si="1"/>
        <v>0</v>
      </c>
      <c r="E39" s="200" t="s">
        <v>429</v>
      </c>
      <c r="F39" s="200">
        <v>25</v>
      </c>
      <c r="G39" s="213">
        <f>'Zał. 7 do SIWZ'!AN5</f>
        <v>0</v>
      </c>
      <c r="H39" s="174"/>
      <c r="I39" s="188">
        <f t="shared" si="2"/>
        <v>0</v>
      </c>
      <c r="J39" s="179"/>
      <c r="K39" s="174"/>
      <c r="L39" s="203"/>
      <c r="M39" s="203"/>
    </row>
    <row r="40" spans="1:15" x14ac:dyDescent="0.25">
      <c r="A40" s="232" t="s">
        <v>467</v>
      </c>
      <c r="B40" s="218"/>
      <c r="C40" s="200" t="s">
        <v>362</v>
      </c>
      <c r="D40" s="213">
        <f t="shared" si="1"/>
        <v>0</v>
      </c>
      <c r="E40" s="200" t="s">
        <v>429</v>
      </c>
      <c r="F40" s="215">
        <v>1</v>
      </c>
      <c r="G40" s="213">
        <f>'Zał. 7 do SIWZ'!AO5</f>
        <v>0</v>
      </c>
      <c r="H40" s="174"/>
      <c r="I40" s="188">
        <f t="shared" si="2"/>
        <v>0</v>
      </c>
      <c r="J40" s="179"/>
      <c r="K40" s="174"/>
      <c r="L40" s="203"/>
      <c r="M40" s="203"/>
      <c r="N40" s="203"/>
    </row>
    <row r="41" spans="1:15" x14ac:dyDescent="0.25">
      <c r="H41" s="202"/>
      <c r="J41" s="174"/>
      <c r="K41" s="179"/>
      <c r="L41" s="203"/>
      <c r="M41" s="203"/>
      <c r="N41" s="203"/>
      <c r="O41" s="203"/>
    </row>
    <row r="42" spans="1:15" ht="26.4" x14ac:dyDescent="0.25">
      <c r="A42" s="243" t="s">
        <v>378</v>
      </c>
      <c r="B42" s="220" t="s">
        <v>381</v>
      </c>
      <c r="C42" s="221" t="s">
        <v>382</v>
      </c>
      <c r="D42" s="221" t="s">
        <v>382</v>
      </c>
      <c r="E42" s="220" t="s">
        <v>384</v>
      </c>
      <c r="F42" s="247" t="s">
        <v>383</v>
      </c>
      <c r="G42" s="245" t="s">
        <v>361</v>
      </c>
      <c r="H42" s="212">
        <f>SUM('Zał. 7 do SIWZ'!AY5:BJ5)</f>
        <v>818107.89999999991</v>
      </c>
      <c r="J42" s="187">
        <f>SUM(J44:J49)</f>
        <v>818107.96000000008</v>
      </c>
      <c r="K42" s="181" t="str">
        <f>IF(OR((ROUND(J42,2))=(ROUND(H42,2))),"ZGODNE","FAŁSZ")</f>
        <v>FAŁSZ</v>
      </c>
      <c r="L42" s="203"/>
      <c r="O42" s="203"/>
    </row>
    <row r="43" spans="1:15" x14ac:dyDescent="0.25">
      <c r="A43" s="244"/>
      <c r="B43" s="222" t="s">
        <v>356</v>
      </c>
      <c r="C43" s="196" t="s">
        <v>362</v>
      </c>
      <c r="D43" s="222" t="s">
        <v>427</v>
      </c>
      <c r="E43" s="222" t="s">
        <v>359</v>
      </c>
      <c r="F43" s="248"/>
      <c r="G43" s="245"/>
      <c r="H43" s="196" t="s">
        <v>357</v>
      </c>
      <c r="J43" s="187"/>
      <c r="K43" s="179"/>
      <c r="L43" s="203"/>
      <c r="O43" s="203"/>
    </row>
    <row r="44" spans="1:15" x14ac:dyDescent="0.25">
      <c r="A44" s="230" t="s">
        <v>472</v>
      </c>
      <c r="B44" s="223">
        <v>5.0659999999999998</v>
      </c>
      <c r="C44" s="223">
        <v>3.83</v>
      </c>
      <c r="D44" s="224" t="s">
        <v>351</v>
      </c>
      <c r="E44" s="216" t="s">
        <v>351</v>
      </c>
      <c r="F44" s="216" t="s">
        <v>351</v>
      </c>
      <c r="G44" s="200">
        <f>F34</f>
        <v>4</v>
      </c>
      <c r="H44" s="225">
        <f>'Zał. 7 do SIWZ'!AY5+'Zał. 7 do SIWZ'!BE5</f>
        <v>508.06000000000006</v>
      </c>
      <c r="J44" s="189">
        <f>ROUND((B44*B16/100)+(C44*$D$33*G44),2)</f>
        <v>508.06</v>
      </c>
      <c r="K44" s="179"/>
      <c r="L44" s="203"/>
      <c r="O44" s="203"/>
    </row>
    <row r="45" spans="1:15" x14ac:dyDescent="0.25">
      <c r="A45" s="231" t="s">
        <v>470</v>
      </c>
      <c r="B45" s="223">
        <v>3.9980000000000002</v>
      </c>
      <c r="C45" s="223">
        <v>8.1300000000000008</v>
      </c>
      <c r="D45" s="224" t="s">
        <v>351</v>
      </c>
      <c r="E45" s="216" t="s">
        <v>351</v>
      </c>
      <c r="F45" s="216" t="s">
        <v>351</v>
      </c>
      <c r="G45" s="200">
        <f>F35</f>
        <v>33</v>
      </c>
      <c r="H45" s="225">
        <f>'Zał. 7 do SIWZ'!AZ5+'Zał. 7 do SIWZ'!BF5</f>
        <v>15453.359999999997</v>
      </c>
      <c r="J45" s="189">
        <f>ROUND((B45*B17/100)+(C45*$D$33*G45),2)</f>
        <v>15453.36</v>
      </c>
      <c r="K45" s="203"/>
      <c r="L45" s="203"/>
      <c r="O45" s="203"/>
    </row>
    <row r="46" spans="1:15" x14ac:dyDescent="0.25">
      <c r="A46" s="230" t="s">
        <v>463</v>
      </c>
      <c r="B46" s="223">
        <v>3.5979999999999999</v>
      </c>
      <c r="C46" s="223">
        <v>21.28</v>
      </c>
      <c r="D46" s="224" t="s">
        <v>351</v>
      </c>
      <c r="E46" s="216" t="s">
        <v>351</v>
      </c>
      <c r="F46" s="216" t="s">
        <v>351</v>
      </c>
      <c r="G46" s="200">
        <f>F36+F37</f>
        <v>50</v>
      </c>
      <c r="H46" s="225">
        <f>'Zał. 7 do SIWZ'!BA5+'Zał. 7 do SIWZ'!BG5</f>
        <v>85447.599999999991</v>
      </c>
      <c r="J46" s="189">
        <f>ROUND((B46*D19/100)+(C46*$D$33*G46),2)</f>
        <v>85447.6</v>
      </c>
      <c r="K46" s="203"/>
      <c r="L46" s="203"/>
      <c r="O46" s="203"/>
    </row>
    <row r="47" spans="1:15" x14ac:dyDescent="0.25">
      <c r="A47" s="232" t="s">
        <v>464</v>
      </c>
      <c r="B47" s="223">
        <v>3.125</v>
      </c>
      <c r="C47" s="223">
        <v>150.08000000000001</v>
      </c>
      <c r="D47" s="224" t="s">
        <v>351</v>
      </c>
      <c r="E47" s="216" t="s">
        <v>351</v>
      </c>
      <c r="F47" s="216" t="s">
        <v>351</v>
      </c>
      <c r="G47" s="200">
        <f>F38</f>
        <v>12</v>
      </c>
      <c r="H47" s="225">
        <f>'Zał. 7 do SIWZ'!BB5+'Zał. 7 do SIWZ'!BH5</f>
        <v>91955.26999999999</v>
      </c>
      <c r="J47" s="189">
        <f>ROUND((B47*B20/100)+(C47*$D$33*G47),2)</f>
        <v>91955.27</v>
      </c>
      <c r="K47" s="202"/>
      <c r="L47" s="202"/>
    </row>
    <row r="48" spans="1:15" x14ac:dyDescent="0.25">
      <c r="A48" s="232" t="s">
        <v>466</v>
      </c>
      <c r="B48" s="223">
        <v>1.599</v>
      </c>
      <c r="C48" s="224" t="s">
        <v>351</v>
      </c>
      <c r="D48" s="223">
        <v>0.55600000000000005</v>
      </c>
      <c r="E48" s="226">
        <f>ROUND(SUM('Zał. 7 do SIWZ'!L5:L219)-E49,0)</f>
        <v>6791</v>
      </c>
      <c r="F48" s="226">
        <v>8760</v>
      </c>
      <c r="G48" s="200">
        <f>F39</f>
        <v>25</v>
      </c>
      <c r="H48" s="227">
        <f>'Zał. 7 do SIWZ'!BC5+'Zał. 7 do SIWZ'!BI5</f>
        <v>549326.98</v>
      </c>
      <c r="J48" s="190">
        <f>ROUND((((B48*B21)+(D48*E48*F48))/100),2)</f>
        <v>549327.04</v>
      </c>
      <c r="K48" s="202"/>
      <c r="L48" s="202"/>
    </row>
    <row r="49" spans="1:12" x14ac:dyDescent="0.25">
      <c r="A49" s="232" t="s">
        <v>468</v>
      </c>
      <c r="B49" s="223">
        <v>1.5880000000000001</v>
      </c>
      <c r="C49" s="224" t="s">
        <v>351</v>
      </c>
      <c r="D49" s="223">
        <v>0.52500000000000002</v>
      </c>
      <c r="E49" s="226">
        <f>'Zał. 7 do SIWZ'!L18</f>
        <v>1317</v>
      </c>
      <c r="F49" s="226">
        <v>8760</v>
      </c>
      <c r="G49" s="215">
        <f>F40</f>
        <v>1</v>
      </c>
      <c r="H49" s="225">
        <f>'Zał. 7 do SIWZ'!BD5+'Zał. 7 do SIWZ'!BJ5</f>
        <v>75416.63</v>
      </c>
      <c r="J49" s="189">
        <f>ROUND((((B49*B22)+(D49*E49*F49))/100),2)</f>
        <v>75416.63</v>
      </c>
      <c r="K49" s="202"/>
      <c r="L49" s="202"/>
    </row>
    <row r="50" spans="1:12" ht="12.75" customHeight="1" x14ac:dyDescent="0.25">
      <c r="J50" s="174"/>
    </row>
    <row r="51" spans="1:12" ht="12.75" customHeight="1" x14ac:dyDescent="0.25">
      <c r="E51" s="219"/>
      <c r="F51" s="180">
        <f>'Zał. A'!N7</f>
        <v>823479.98000000021</v>
      </c>
      <c r="G51" s="181" t="str">
        <f>IF(OR((ROUND(F51,2))=(ROUND(L1,2))),"ZGODNE","FAŁSZ")</f>
        <v>ZGODNE</v>
      </c>
      <c r="H51" s="179"/>
      <c r="I51" s="203"/>
      <c r="J51" s="203"/>
    </row>
    <row r="52" spans="1:12" ht="12.75" customHeight="1" x14ac:dyDescent="0.25">
      <c r="E52" s="202"/>
      <c r="F52" s="188"/>
      <c r="G52" s="188"/>
      <c r="H52" s="174"/>
      <c r="J52" s="202"/>
    </row>
    <row r="53" spans="1:12" ht="12.75" customHeight="1" x14ac:dyDescent="0.25">
      <c r="E53" s="202"/>
      <c r="F53" s="188">
        <f>ROUND(L1*0.23,2)</f>
        <v>189400.4</v>
      </c>
      <c r="G53" s="188"/>
      <c r="H53" s="174"/>
      <c r="J53" s="202"/>
    </row>
    <row r="54" spans="1:12" ht="12.75" customHeight="1" x14ac:dyDescent="0.25">
      <c r="E54" s="202"/>
      <c r="F54" s="188"/>
      <c r="G54" s="174"/>
      <c r="H54" s="174"/>
    </row>
    <row r="55" spans="1:12" ht="12.75" customHeight="1" x14ac:dyDescent="0.25">
      <c r="E55" s="219"/>
      <c r="F55" s="180">
        <f>'Zał. A'!O7</f>
        <v>1012880.3600000003</v>
      </c>
      <c r="G55" s="181" t="str">
        <f>IF(OR((ROUND(F55,2))=(ROUND(L3,2))),"ZGODNE","FAŁSZ")</f>
        <v>ZGODNE</v>
      </c>
      <c r="H55" s="174"/>
    </row>
    <row r="56" spans="1:12" x14ac:dyDescent="0.25">
      <c r="E56" s="202"/>
      <c r="F56" s="188"/>
      <c r="G56" s="174"/>
      <c r="H56" s="174"/>
    </row>
    <row r="57" spans="1:12" x14ac:dyDescent="0.25">
      <c r="B57" s="228"/>
      <c r="F57" s="228"/>
    </row>
  </sheetData>
  <protectedRanges>
    <protectedRange sqref="D48:D49" name="Zakres5"/>
    <protectedRange sqref="C44:C47" name="Zakres4"/>
    <protectedRange sqref="B44:B49" name="Zakres3"/>
    <protectedRange sqref="B34:B40" name="Zakres2"/>
    <protectedRange sqref="B5:B11" name="Zakres1"/>
  </protectedRanges>
  <mergeCells count="6">
    <mergeCell ref="A42:A43"/>
    <mergeCell ref="G42:G43"/>
    <mergeCell ref="D1:F1"/>
    <mergeCell ref="F42:F43"/>
    <mergeCell ref="D3:I3"/>
    <mergeCell ref="D2:H2"/>
  </mergeCells>
  <phoneticPr fontId="1" type="noConversion"/>
  <pageMargins left="0.75" right="0.36" top="1" bottom="1" header="0.5" footer="0.5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19"/>
  <sheetViews>
    <sheetView tabSelected="1" topLeftCell="C1" zoomScaleNormal="100" workbookViewId="0">
      <selection activeCell="D7" sqref="D7"/>
    </sheetView>
  </sheetViews>
  <sheetFormatPr defaultColWidth="10.6640625" defaultRowHeight="10.199999999999999" x14ac:dyDescent="0.25"/>
  <cols>
    <col min="1" max="1" width="5.109375" style="25" hidden="1" customWidth="1"/>
    <col min="2" max="2" width="5.109375" style="134" hidden="1" customWidth="1"/>
    <col min="3" max="3" width="9.33203125" style="27" customWidth="1"/>
    <col min="4" max="4" width="9.33203125" style="135" customWidth="1"/>
    <col min="5" max="5" width="71" style="30" customWidth="1"/>
    <col min="6" max="6" width="28.88671875" style="30" customWidth="1"/>
    <col min="7" max="7" width="10.33203125" style="31" customWidth="1"/>
    <col min="8" max="8" width="17.44140625" style="31" customWidth="1"/>
    <col min="9" max="9" width="12.88671875" style="31" customWidth="1"/>
    <col min="10" max="10" width="11.5546875" style="31" customWidth="1"/>
    <col min="11" max="11" width="10.6640625" style="27" customWidth="1"/>
    <col min="12" max="12" width="10.5546875" style="27" customWidth="1"/>
    <col min="13" max="13" width="48.109375" style="30" customWidth="1"/>
    <col min="14" max="14" width="47.109375" style="30" customWidth="1"/>
    <col min="15" max="15" width="26.88671875" style="30" customWidth="1"/>
    <col min="16" max="16" width="11" style="33" customWidth="1"/>
    <col min="17" max="18" width="10.6640625" style="34" hidden="1" customWidth="1"/>
    <col min="19" max="19" width="17.109375" style="34" hidden="1" customWidth="1"/>
    <col min="20" max="20" width="13" style="35" hidden="1" customWidth="1"/>
    <col min="21" max="21" width="13.33203125" style="34" hidden="1" customWidth="1"/>
    <col min="22" max="22" width="11" style="34" hidden="1" customWidth="1"/>
    <col min="23" max="23" width="11" style="136" customWidth="1"/>
    <col min="24" max="24" width="11" style="36" hidden="1" customWidth="1"/>
    <col min="25" max="25" width="11" style="37" customWidth="1"/>
    <col min="26" max="26" width="8.33203125" style="34" customWidth="1"/>
    <col min="27" max="28" width="9.5546875" style="34" customWidth="1"/>
    <col min="29" max="29" width="11.33203125" style="34" customWidth="1"/>
    <col min="30" max="30" width="8" style="34" customWidth="1"/>
    <col min="31" max="31" width="11.109375" style="34" customWidth="1"/>
    <col min="32" max="32" width="11" style="34" customWidth="1"/>
    <col min="33" max="33" width="9.44140625" style="135" customWidth="1"/>
    <col min="34" max="34" width="21.6640625" style="33" customWidth="1"/>
    <col min="35" max="35" width="8.44140625" style="34" customWidth="1"/>
    <col min="36" max="37" width="9.5546875" style="34" customWidth="1"/>
    <col min="38" max="38" width="11.33203125" style="34" customWidth="1"/>
    <col min="39" max="39" width="8.109375" style="34" customWidth="1"/>
    <col min="40" max="40" width="11.109375" style="34" customWidth="1"/>
    <col min="41" max="41" width="10.5546875" style="34" customWidth="1"/>
    <col min="42" max="42" width="8.33203125" style="34" customWidth="1"/>
    <col min="43" max="44" width="9.5546875" style="34" customWidth="1"/>
    <col min="45" max="45" width="11.33203125" style="34" customWidth="1"/>
    <col min="46" max="46" width="8" style="34" customWidth="1"/>
    <col min="47" max="47" width="11.109375" style="34" customWidth="1"/>
    <col min="48" max="48" width="9.88671875" style="34" customWidth="1"/>
    <col min="49" max="50" width="18.88671875" style="33" customWidth="1"/>
    <col min="51" max="51" width="8.33203125" style="34" customWidth="1"/>
    <col min="52" max="52" width="9.5546875" style="34" customWidth="1"/>
    <col min="53" max="54" width="8.33203125" style="34" customWidth="1"/>
    <col min="55" max="55" width="11.109375" style="34" customWidth="1"/>
    <col min="56" max="56" width="10.6640625" style="34" customWidth="1"/>
    <col min="57" max="57" width="8.33203125" style="34" customWidth="1"/>
    <col min="58" max="58" width="9.5546875" style="34" customWidth="1"/>
    <col min="59" max="60" width="8.33203125" style="34" customWidth="1"/>
    <col min="61" max="61" width="11.109375" style="34" customWidth="1"/>
    <col min="62" max="62" width="9.6640625" style="34" customWidth="1"/>
    <col min="63" max="64" width="18.88671875" style="33" customWidth="1"/>
    <col min="65" max="66" width="15.6640625" style="33" customWidth="1"/>
    <col min="67" max="16384" width="10.6640625" style="33"/>
  </cols>
  <sheetData>
    <row r="1" spans="1:67" ht="17.25" customHeight="1" x14ac:dyDescent="0.25">
      <c r="B1" s="26"/>
      <c r="D1" s="28" t="s">
        <v>0</v>
      </c>
      <c r="E1" s="29"/>
      <c r="M1" s="32"/>
      <c r="N1" s="32"/>
      <c r="O1" s="32"/>
      <c r="W1" s="34"/>
      <c r="Z1" s="38"/>
      <c r="AA1" s="38"/>
      <c r="AB1" s="38"/>
      <c r="AC1" s="38"/>
      <c r="AD1" s="38"/>
      <c r="AE1" s="38"/>
      <c r="AF1" s="38"/>
      <c r="AG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7" s="1" customFormat="1" ht="56.7" customHeight="1" x14ac:dyDescent="0.25">
      <c r="A2" s="7"/>
      <c r="B2" s="9"/>
      <c r="C2" s="251" t="s">
        <v>5</v>
      </c>
      <c r="D2" s="251" t="s">
        <v>4</v>
      </c>
      <c r="E2" s="251" t="s">
        <v>6</v>
      </c>
      <c r="F2" s="251" t="s">
        <v>7</v>
      </c>
      <c r="G2" s="255" t="s">
        <v>8</v>
      </c>
      <c r="H2" s="252" t="s">
        <v>409</v>
      </c>
      <c r="I2" s="252" t="s">
        <v>410</v>
      </c>
      <c r="J2" s="254" t="s">
        <v>425</v>
      </c>
      <c r="K2" s="254"/>
      <c r="L2" s="254"/>
      <c r="M2" s="251" t="s">
        <v>417</v>
      </c>
      <c r="N2" s="251" t="s">
        <v>9</v>
      </c>
      <c r="O2" s="251" t="s">
        <v>10</v>
      </c>
      <c r="P2" s="258" t="s">
        <v>11</v>
      </c>
      <c r="Q2" s="257" t="s">
        <v>13</v>
      </c>
      <c r="R2" s="257"/>
      <c r="S2" s="257"/>
      <c r="T2" s="251" t="s">
        <v>386</v>
      </c>
      <c r="U2" s="256"/>
      <c r="V2" s="256"/>
      <c r="W2" s="251" t="s">
        <v>475</v>
      </c>
      <c r="X2" s="251"/>
      <c r="Y2" s="251"/>
      <c r="Z2" s="257" t="s">
        <v>476</v>
      </c>
      <c r="AA2" s="257"/>
      <c r="AB2" s="257"/>
      <c r="AC2" s="257"/>
      <c r="AD2" s="257"/>
      <c r="AE2" s="257"/>
      <c r="AF2" s="257"/>
      <c r="AG2" s="251" t="s">
        <v>12</v>
      </c>
      <c r="AH2" s="259" t="s">
        <v>387</v>
      </c>
      <c r="AI2" s="257" t="s">
        <v>353</v>
      </c>
      <c r="AJ2" s="257"/>
      <c r="AK2" s="257"/>
      <c r="AL2" s="257"/>
      <c r="AM2" s="257"/>
      <c r="AN2" s="257"/>
      <c r="AO2" s="257"/>
      <c r="AP2" s="257" t="s">
        <v>343</v>
      </c>
      <c r="AQ2" s="257"/>
      <c r="AR2" s="257"/>
      <c r="AS2" s="257"/>
      <c r="AT2" s="257"/>
      <c r="AU2" s="257"/>
      <c r="AV2" s="257"/>
      <c r="AW2" s="254" t="s">
        <v>343</v>
      </c>
      <c r="AX2" s="254"/>
      <c r="AY2" s="257" t="s">
        <v>375</v>
      </c>
      <c r="AZ2" s="257"/>
      <c r="BA2" s="257"/>
      <c r="BB2" s="257"/>
      <c r="BC2" s="257"/>
      <c r="BD2" s="257"/>
      <c r="BE2" s="257" t="s">
        <v>376</v>
      </c>
      <c r="BF2" s="257"/>
      <c r="BG2" s="257"/>
      <c r="BH2" s="257"/>
      <c r="BI2" s="257"/>
      <c r="BJ2" s="257"/>
      <c r="BK2" s="254" t="s">
        <v>344</v>
      </c>
      <c r="BL2" s="254"/>
      <c r="BM2" s="254" t="s">
        <v>345</v>
      </c>
      <c r="BN2" s="254" t="s">
        <v>379</v>
      </c>
    </row>
    <row r="3" spans="1:67" s="3" customFormat="1" ht="60.45" customHeight="1" x14ac:dyDescent="0.25">
      <c r="A3" s="8"/>
      <c r="B3" s="10"/>
      <c r="C3" s="251"/>
      <c r="D3" s="251"/>
      <c r="E3" s="251"/>
      <c r="F3" s="251"/>
      <c r="G3" s="255"/>
      <c r="H3" s="253"/>
      <c r="I3" s="253"/>
      <c r="J3" s="6" t="s">
        <v>380</v>
      </c>
      <c r="K3" s="6" t="s">
        <v>14</v>
      </c>
      <c r="L3" s="6" t="s">
        <v>15</v>
      </c>
      <c r="M3" s="251"/>
      <c r="N3" s="251"/>
      <c r="O3" s="251"/>
      <c r="P3" s="258"/>
      <c r="Q3" s="4">
        <v>2017</v>
      </c>
      <c r="R3" s="4">
        <v>2016</v>
      </c>
      <c r="S3" s="4">
        <v>2015</v>
      </c>
      <c r="T3" s="2" t="s">
        <v>17</v>
      </c>
      <c r="U3" s="2" t="s">
        <v>340</v>
      </c>
      <c r="V3" s="2" t="s">
        <v>341</v>
      </c>
      <c r="W3" s="251"/>
      <c r="X3" s="251"/>
      <c r="Y3" s="251"/>
      <c r="Z3" s="2" t="s">
        <v>477</v>
      </c>
      <c r="AA3" s="2" t="s">
        <v>478</v>
      </c>
      <c r="AB3" s="2" t="s">
        <v>479</v>
      </c>
      <c r="AC3" s="2" t="s">
        <v>480</v>
      </c>
      <c r="AD3" s="2" t="s">
        <v>16</v>
      </c>
      <c r="AE3" s="2" t="s">
        <v>481</v>
      </c>
      <c r="AF3" s="2" t="s">
        <v>482</v>
      </c>
      <c r="AG3" s="251"/>
      <c r="AH3" s="259"/>
      <c r="AI3" s="2" t="s">
        <v>477</v>
      </c>
      <c r="AJ3" s="2" t="s">
        <v>478</v>
      </c>
      <c r="AK3" s="2" t="s">
        <v>479</v>
      </c>
      <c r="AL3" s="2" t="s">
        <v>480</v>
      </c>
      <c r="AM3" s="2" t="s">
        <v>16</v>
      </c>
      <c r="AN3" s="2" t="s">
        <v>481</v>
      </c>
      <c r="AO3" s="2" t="s">
        <v>482</v>
      </c>
      <c r="AP3" s="2" t="s">
        <v>477</v>
      </c>
      <c r="AQ3" s="2" t="s">
        <v>478</v>
      </c>
      <c r="AR3" s="2" t="s">
        <v>479</v>
      </c>
      <c r="AS3" s="2" t="s">
        <v>480</v>
      </c>
      <c r="AT3" s="2" t="s">
        <v>16</v>
      </c>
      <c r="AU3" s="2" t="s">
        <v>481</v>
      </c>
      <c r="AV3" s="2" t="s">
        <v>482</v>
      </c>
      <c r="AW3" s="6" t="s">
        <v>346</v>
      </c>
      <c r="AX3" s="5" t="s">
        <v>347</v>
      </c>
      <c r="AY3" s="2" t="s">
        <v>483</v>
      </c>
      <c r="AZ3" s="2" t="s">
        <v>484</v>
      </c>
      <c r="BA3" s="2" t="s">
        <v>485</v>
      </c>
      <c r="BB3" s="2" t="s">
        <v>486</v>
      </c>
      <c r="BC3" s="2" t="s">
        <v>487</v>
      </c>
      <c r="BD3" s="2" t="s">
        <v>488</v>
      </c>
      <c r="BE3" s="2" t="s">
        <v>483</v>
      </c>
      <c r="BF3" s="2" t="s">
        <v>484</v>
      </c>
      <c r="BG3" s="2" t="s">
        <v>485</v>
      </c>
      <c r="BH3" s="2" t="s">
        <v>486</v>
      </c>
      <c r="BI3" s="2" t="s">
        <v>487</v>
      </c>
      <c r="BJ3" s="2" t="s">
        <v>488</v>
      </c>
      <c r="BK3" s="6" t="s">
        <v>348</v>
      </c>
      <c r="BL3" s="6" t="s">
        <v>349</v>
      </c>
      <c r="BM3" s="254"/>
      <c r="BN3" s="254"/>
      <c r="BO3" s="23"/>
    </row>
    <row r="4" spans="1:67" s="23" customFormat="1" x14ac:dyDescent="0.25">
      <c r="A4" s="39"/>
      <c r="B4" s="40"/>
      <c r="C4" s="41"/>
      <c r="D4" s="42"/>
      <c r="E4" s="43"/>
      <c r="F4" s="43"/>
      <c r="G4" s="44"/>
      <c r="H4" s="44"/>
      <c r="I4" s="44"/>
      <c r="J4" s="45"/>
      <c r="K4" s="45"/>
      <c r="L4" s="43" t="s">
        <v>462</v>
      </c>
      <c r="M4" s="43"/>
      <c r="N4" s="43"/>
      <c r="O4" s="43"/>
      <c r="P4" s="46"/>
      <c r="Q4" s="4" t="s">
        <v>2</v>
      </c>
      <c r="R4" s="4" t="s">
        <v>2</v>
      </c>
      <c r="S4" s="4" t="s">
        <v>2</v>
      </c>
      <c r="T4" s="47" t="s">
        <v>2</v>
      </c>
      <c r="U4" s="48" t="s">
        <v>2</v>
      </c>
      <c r="V4" s="48" t="s">
        <v>2</v>
      </c>
      <c r="W4" s="48" t="s">
        <v>2</v>
      </c>
      <c r="X4" s="49" t="s">
        <v>1</v>
      </c>
      <c r="Y4" s="47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2" t="s">
        <v>18</v>
      </c>
      <c r="AH4" s="50" t="s">
        <v>350</v>
      </c>
      <c r="AI4" s="50" t="s">
        <v>19</v>
      </c>
      <c r="AJ4" s="50" t="s">
        <v>19</v>
      </c>
      <c r="AK4" s="50" t="s">
        <v>19</v>
      </c>
      <c r="AL4" s="50" t="s">
        <v>19</v>
      </c>
      <c r="AM4" s="50" t="s">
        <v>19</v>
      </c>
      <c r="AN4" s="50" t="s">
        <v>19</v>
      </c>
      <c r="AO4" s="50" t="s">
        <v>19</v>
      </c>
      <c r="AP4" s="50" t="s">
        <v>19</v>
      </c>
      <c r="AQ4" s="50" t="s">
        <v>19</v>
      </c>
      <c r="AR4" s="50" t="s">
        <v>19</v>
      </c>
      <c r="AS4" s="50" t="s">
        <v>19</v>
      </c>
      <c r="AT4" s="50" t="s">
        <v>19</v>
      </c>
      <c r="AU4" s="50" t="s">
        <v>19</v>
      </c>
      <c r="AV4" s="50" t="s">
        <v>19</v>
      </c>
      <c r="AW4" s="50" t="s">
        <v>19</v>
      </c>
      <c r="AX4" s="50" t="s">
        <v>19</v>
      </c>
      <c r="AY4" s="50" t="s">
        <v>19</v>
      </c>
      <c r="AZ4" s="50" t="s">
        <v>19</v>
      </c>
      <c r="BA4" s="50" t="s">
        <v>19</v>
      </c>
      <c r="BB4" s="50" t="s">
        <v>19</v>
      </c>
      <c r="BC4" s="50" t="s">
        <v>19</v>
      </c>
      <c r="BD4" s="50" t="s">
        <v>19</v>
      </c>
      <c r="BE4" s="50" t="s">
        <v>19</v>
      </c>
      <c r="BF4" s="50" t="s">
        <v>19</v>
      </c>
      <c r="BG4" s="50" t="s">
        <v>19</v>
      </c>
      <c r="BH4" s="50" t="s">
        <v>19</v>
      </c>
      <c r="BI4" s="50" t="s">
        <v>19</v>
      </c>
      <c r="BJ4" s="50" t="s">
        <v>19</v>
      </c>
      <c r="BK4" s="50" t="s">
        <v>19</v>
      </c>
      <c r="BL4" s="50" t="s">
        <v>19</v>
      </c>
      <c r="BM4" s="50" t="s">
        <v>19</v>
      </c>
      <c r="BN4" s="50" t="s">
        <v>19</v>
      </c>
    </row>
    <row r="5" spans="1:67" s="24" customFormat="1" ht="21" customHeight="1" x14ac:dyDescent="0.25">
      <c r="A5" s="11">
        <v>1</v>
      </c>
      <c r="B5" s="12"/>
      <c r="C5" s="13"/>
      <c r="D5" s="14"/>
      <c r="E5" s="15" t="s">
        <v>416</v>
      </c>
      <c r="F5" s="15"/>
      <c r="G5" s="16"/>
      <c r="H5" s="17"/>
      <c r="I5" s="17"/>
      <c r="J5" s="18"/>
      <c r="K5" s="18"/>
      <c r="L5" s="19"/>
      <c r="M5" s="15"/>
      <c r="N5" s="15"/>
      <c r="O5" s="15"/>
      <c r="P5" s="20"/>
      <c r="Q5" s="21" t="e">
        <f t="shared" ref="Q5:AF5" si="0">Q6+Q11+Q194</f>
        <v>#REF!</v>
      </c>
      <c r="R5" s="21" t="e">
        <f t="shared" si="0"/>
        <v>#REF!</v>
      </c>
      <c r="S5" s="21" t="e">
        <f t="shared" si="0"/>
        <v>#REF!</v>
      </c>
      <c r="T5" s="21" t="e">
        <f t="shared" si="0"/>
        <v>#REF!</v>
      </c>
      <c r="U5" s="21" t="e">
        <f t="shared" si="0"/>
        <v>#REF!</v>
      </c>
      <c r="V5" s="21" t="e">
        <f t="shared" si="0"/>
        <v>#REF!</v>
      </c>
      <c r="W5" s="21">
        <f t="shared" si="0"/>
        <v>1742030</v>
      </c>
      <c r="X5" s="21" t="e">
        <f t="shared" si="0"/>
        <v>#REF!</v>
      </c>
      <c r="Y5" s="21">
        <f t="shared" si="0"/>
        <v>19187400</v>
      </c>
      <c r="Z5" s="21">
        <f t="shared" si="0"/>
        <v>6400</v>
      </c>
      <c r="AA5" s="21">
        <f t="shared" si="0"/>
        <v>306000</v>
      </c>
      <c r="AB5" s="21">
        <f t="shared" si="0"/>
        <v>320000</v>
      </c>
      <c r="AC5" s="21">
        <f t="shared" si="0"/>
        <v>1700000</v>
      </c>
      <c r="AD5" s="21">
        <f t="shared" si="0"/>
        <v>2251000</v>
      </c>
      <c r="AE5" s="21">
        <f t="shared" si="0"/>
        <v>13669000</v>
      </c>
      <c r="AF5" s="21">
        <f t="shared" si="0"/>
        <v>935000</v>
      </c>
      <c r="AG5" s="21"/>
      <c r="AH5" s="21"/>
      <c r="AI5" s="22">
        <f t="shared" ref="AI5:BN5" si="1">AI6+AI11+AI194</f>
        <v>0</v>
      </c>
      <c r="AJ5" s="22">
        <f t="shared" si="1"/>
        <v>0</v>
      </c>
      <c r="AK5" s="22">
        <f t="shared" si="1"/>
        <v>0</v>
      </c>
      <c r="AL5" s="22">
        <f t="shared" si="1"/>
        <v>0</v>
      </c>
      <c r="AM5" s="22">
        <f t="shared" si="1"/>
        <v>0</v>
      </c>
      <c r="AN5" s="22">
        <f t="shared" si="1"/>
        <v>0</v>
      </c>
      <c r="AO5" s="22">
        <f t="shared" si="1"/>
        <v>0</v>
      </c>
      <c r="AP5" s="22">
        <f t="shared" si="1"/>
        <v>0</v>
      </c>
      <c r="AQ5" s="22">
        <f t="shared" si="1"/>
        <v>0</v>
      </c>
      <c r="AR5" s="22">
        <f t="shared" si="1"/>
        <v>0</v>
      </c>
      <c r="AS5" s="22">
        <f t="shared" si="1"/>
        <v>0</v>
      </c>
      <c r="AT5" s="22">
        <f t="shared" si="1"/>
        <v>0</v>
      </c>
      <c r="AU5" s="22">
        <f t="shared" si="1"/>
        <v>0</v>
      </c>
      <c r="AV5" s="22">
        <f t="shared" si="1"/>
        <v>0</v>
      </c>
      <c r="AW5" s="22">
        <f t="shared" si="1"/>
        <v>0</v>
      </c>
      <c r="AX5" s="22">
        <f t="shared" si="1"/>
        <v>5372.08</v>
      </c>
      <c r="AY5" s="22">
        <f t="shared" si="1"/>
        <v>324.22000000000003</v>
      </c>
      <c r="AZ5" s="22">
        <f t="shared" si="1"/>
        <v>12233.879999999997</v>
      </c>
      <c r="BA5" s="22">
        <f t="shared" si="1"/>
        <v>72679.599999999991</v>
      </c>
      <c r="BB5" s="22">
        <f t="shared" si="1"/>
        <v>70343.75</v>
      </c>
      <c r="BC5" s="22">
        <f t="shared" si="1"/>
        <v>218567.31</v>
      </c>
      <c r="BD5" s="22">
        <f t="shared" si="1"/>
        <v>14847.8</v>
      </c>
      <c r="BE5" s="22">
        <f t="shared" si="1"/>
        <v>183.84</v>
      </c>
      <c r="BF5" s="22">
        <f t="shared" si="1"/>
        <v>3219.4799999999987</v>
      </c>
      <c r="BG5" s="22">
        <f t="shared" si="1"/>
        <v>12767.999999999996</v>
      </c>
      <c r="BH5" s="22">
        <f t="shared" si="1"/>
        <v>21611.519999999997</v>
      </c>
      <c r="BI5" s="22">
        <f t="shared" si="1"/>
        <v>330759.66999999993</v>
      </c>
      <c r="BJ5" s="22">
        <f t="shared" si="1"/>
        <v>60568.83</v>
      </c>
      <c r="BK5" s="22">
        <f t="shared" si="1"/>
        <v>388996.56000000011</v>
      </c>
      <c r="BL5" s="22">
        <f t="shared" si="1"/>
        <v>429111.33999999997</v>
      </c>
      <c r="BM5" s="22">
        <f t="shared" si="1"/>
        <v>823479.98000000021</v>
      </c>
      <c r="BN5" s="22">
        <f t="shared" si="1"/>
        <v>1012880.3600000003</v>
      </c>
      <c r="BO5" s="23"/>
    </row>
    <row r="6" spans="1:67" s="23" customFormat="1" ht="21" customHeight="1" x14ac:dyDescent="0.25">
      <c r="A6" s="11">
        <v>2</v>
      </c>
      <c r="B6" s="51"/>
      <c r="C6" s="52" t="s">
        <v>20</v>
      </c>
      <c r="D6" s="53"/>
      <c r="E6" s="54" t="s">
        <v>419</v>
      </c>
      <c r="F6" s="55"/>
      <c r="G6" s="56"/>
      <c r="H6" s="57" t="s">
        <v>593</v>
      </c>
      <c r="I6" s="58" t="s">
        <v>507</v>
      </c>
      <c r="J6" s="59"/>
      <c r="K6" s="59"/>
      <c r="L6" s="60"/>
      <c r="M6" s="52"/>
      <c r="N6" s="52"/>
      <c r="O6" s="52"/>
      <c r="P6" s="61"/>
      <c r="Q6" s="62">
        <f t="shared" ref="Q6:AF6" si="2">SUM(Q7:Q10)</f>
        <v>16143</v>
      </c>
      <c r="R6" s="62">
        <f t="shared" si="2"/>
        <v>12583</v>
      </c>
      <c r="S6" s="62">
        <f t="shared" si="2"/>
        <v>15073</v>
      </c>
      <c r="T6" s="62">
        <f t="shared" si="2"/>
        <v>19070</v>
      </c>
      <c r="U6" s="62">
        <f t="shared" si="2"/>
        <v>14599.666666666664</v>
      </c>
      <c r="V6" s="62">
        <f t="shared" si="2"/>
        <v>49059.633333333331</v>
      </c>
      <c r="W6" s="62">
        <f t="shared" si="2"/>
        <v>19000</v>
      </c>
      <c r="X6" s="62">
        <f t="shared" si="2"/>
        <v>209000</v>
      </c>
      <c r="Y6" s="62">
        <f t="shared" si="2"/>
        <v>209000</v>
      </c>
      <c r="Z6" s="62">
        <f t="shared" si="2"/>
        <v>0</v>
      </c>
      <c r="AA6" s="62">
        <f t="shared" si="2"/>
        <v>0</v>
      </c>
      <c r="AB6" s="62">
        <f t="shared" si="2"/>
        <v>0</v>
      </c>
      <c r="AC6" s="62">
        <f t="shared" si="2"/>
        <v>209000</v>
      </c>
      <c r="AD6" s="62">
        <f t="shared" si="2"/>
        <v>0</v>
      </c>
      <c r="AE6" s="62">
        <f t="shared" si="2"/>
        <v>0</v>
      </c>
      <c r="AF6" s="62">
        <f t="shared" si="2"/>
        <v>0</v>
      </c>
      <c r="AG6" s="62"/>
      <c r="AH6" s="62"/>
      <c r="AI6" s="63">
        <f t="shared" ref="AI6:BN6" si="3">SUM(AI7:AI10)</f>
        <v>0</v>
      </c>
      <c r="AJ6" s="63">
        <f t="shared" si="3"/>
        <v>0</v>
      </c>
      <c r="AK6" s="63">
        <f t="shared" si="3"/>
        <v>0</v>
      </c>
      <c r="AL6" s="63">
        <f t="shared" si="3"/>
        <v>0</v>
      </c>
      <c r="AM6" s="63">
        <f t="shared" si="3"/>
        <v>0</v>
      </c>
      <c r="AN6" s="63">
        <f t="shared" si="3"/>
        <v>0</v>
      </c>
      <c r="AO6" s="63">
        <f t="shared" si="3"/>
        <v>0</v>
      </c>
      <c r="AP6" s="63">
        <f t="shared" si="3"/>
        <v>0</v>
      </c>
      <c r="AQ6" s="63">
        <f t="shared" si="3"/>
        <v>0</v>
      </c>
      <c r="AR6" s="63">
        <f t="shared" si="3"/>
        <v>0</v>
      </c>
      <c r="AS6" s="63">
        <f t="shared" si="3"/>
        <v>0</v>
      </c>
      <c r="AT6" s="63">
        <f t="shared" si="3"/>
        <v>0</v>
      </c>
      <c r="AU6" s="63">
        <f t="shared" si="3"/>
        <v>0</v>
      </c>
      <c r="AV6" s="63">
        <f t="shared" si="3"/>
        <v>0</v>
      </c>
      <c r="AW6" s="63">
        <f t="shared" si="3"/>
        <v>0</v>
      </c>
      <c r="AX6" s="63">
        <f t="shared" si="3"/>
        <v>0</v>
      </c>
      <c r="AY6" s="63">
        <f t="shared" si="3"/>
        <v>0</v>
      </c>
      <c r="AZ6" s="63">
        <f t="shared" si="3"/>
        <v>0</v>
      </c>
      <c r="BA6" s="63">
        <f t="shared" si="3"/>
        <v>7519.82</v>
      </c>
      <c r="BB6" s="63">
        <f t="shared" si="3"/>
        <v>0</v>
      </c>
      <c r="BC6" s="63">
        <f t="shared" si="3"/>
        <v>0</v>
      </c>
      <c r="BD6" s="63">
        <f t="shared" si="3"/>
        <v>0</v>
      </c>
      <c r="BE6" s="63">
        <f t="shared" si="3"/>
        <v>0</v>
      </c>
      <c r="BF6" s="63">
        <f t="shared" si="3"/>
        <v>0</v>
      </c>
      <c r="BG6" s="63">
        <f t="shared" si="3"/>
        <v>1021.44</v>
      </c>
      <c r="BH6" s="63">
        <f t="shared" si="3"/>
        <v>0</v>
      </c>
      <c r="BI6" s="63">
        <f t="shared" si="3"/>
        <v>0</v>
      </c>
      <c r="BJ6" s="63">
        <f t="shared" si="3"/>
        <v>0</v>
      </c>
      <c r="BK6" s="63">
        <f t="shared" si="3"/>
        <v>7519.82</v>
      </c>
      <c r="BL6" s="63">
        <f t="shared" si="3"/>
        <v>1021.44</v>
      </c>
      <c r="BM6" s="63">
        <f t="shared" si="3"/>
        <v>8541.26</v>
      </c>
      <c r="BN6" s="63">
        <f t="shared" si="3"/>
        <v>10505.75</v>
      </c>
    </row>
    <row r="7" spans="1:67" s="81" customFormat="1" ht="21" customHeight="1" x14ac:dyDescent="0.25">
      <c r="A7" s="11">
        <v>3</v>
      </c>
      <c r="B7" s="64">
        <v>1</v>
      </c>
      <c r="C7" s="65"/>
      <c r="D7" s="66">
        <v>1</v>
      </c>
      <c r="E7" s="67" t="s">
        <v>21</v>
      </c>
      <c r="F7" s="67" t="s">
        <v>22</v>
      </c>
      <c r="G7" s="68" t="s">
        <v>23</v>
      </c>
      <c r="H7" s="69"/>
      <c r="I7" s="69"/>
      <c r="J7" s="70" t="s">
        <v>24</v>
      </c>
      <c r="K7" s="70" t="s">
        <v>463</v>
      </c>
      <c r="L7" s="70"/>
      <c r="M7" s="71" t="s">
        <v>418</v>
      </c>
      <c r="N7" s="71" t="s">
        <v>25</v>
      </c>
      <c r="O7" s="67" t="s">
        <v>26</v>
      </c>
      <c r="P7" s="72" t="s">
        <v>27</v>
      </c>
      <c r="Q7" s="73">
        <v>2885</v>
      </c>
      <c r="R7" s="73">
        <v>1809</v>
      </c>
      <c r="S7" s="74">
        <v>2032</v>
      </c>
      <c r="T7" s="75">
        <f>CEILING(V7,10)</f>
        <v>2470</v>
      </c>
      <c r="U7" s="76">
        <f>(Q7+R7+S7)/3</f>
        <v>2242</v>
      </c>
      <c r="V7" s="76">
        <f>U7*1.1</f>
        <v>2466.2000000000003</v>
      </c>
      <c r="W7" s="242">
        <v>2500</v>
      </c>
      <c r="X7" s="77">
        <f>ROUND(W7*11,2)</f>
        <v>27500</v>
      </c>
      <c r="Y7" s="75">
        <f>FLOOR(X7,1000)</f>
        <v>27000</v>
      </c>
      <c r="Z7" s="76"/>
      <c r="AA7" s="76"/>
      <c r="AB7" s="76"/>
      <c r="AC7" s="76">
        <f>$Y7</f>
        <v>27000</v>
      </c>
      <c r="AD7" s="76"/>
      <c r="AE7" s="76"/>
      <c r="AF7" s="76"/>
      <c r="AG7" s="42" t="s">
        <v>28</v>
      </c>
      <c r="AH7" s="5" t="s">
        <v>351</v>
      </c>
      <c r="AI7" s="76"/>
      <c r="AJ7" s="76"/>
      <c r="AK7" s="76"/>
      <c r="AL7" s="78">
        <f>ROUND(Ceny!$B$37*12,2)</f>
        <v>0</v>
      </c>
      <c r="AM7" s="76"/>
      <c r="AN7" s="76"/>
      <c r="AO7" s="76"/>
      <c r="AP7" s="76"/>
      <c r="AQ7" s="76"/>
      <c r="AR7" s="76"/>
      <c r="AS7" s="78">
        <f>ROUND($Y7*Ceny!$B$8/100,2)</f>
        <v>0</v>
      </c>
      <c r="AT7" s="76"/>
      <c r="AU7" s="76"/>
      <c r="AV7" s="76"/>
      <c r="AW7" s="78">
        <f>ROUND(SUM(AP7:AV7),2)</f>
        <v>0</v>
      </c>
      <c r="AX7" s="73" t="s">
        <v>352</v>
      </c>
      <c r="AY7" s="76"/>
      <c r="AZ7" s="76"/>
      <c r="BA7" s="79">
        <f>ROUND(Ceny!$B$46*'Zał. 7 do SIWZ'!AC7/100,2)</f>
        <v>971.46</v>
      </c>
      <c r="BB7" s="76"/>
      <c r="BC7" s="76"/>
      <c r="BD7" s="76"/>
      <c r="BE7" s="76"/>
      <c r="BF7" s="76"/>
      <c r="BG7" s="79">
        <f>ROUND(Ceny!$C$46*12,2)</f>
        <v>255.36</v>
      </c>
      <c r="BH7" s="76"/>
      <c r="BI7" s="76"/>
      <c r="BJ7" s="76"/>
      <c r="BK7" s="241">
        <f>ROUND(SUM(AY7:BD7),2)</f>
        <v>971.46</v>
      </c>
      <c r="BL7" s="241">
        <f>ROUND(SUM(BE7:BJ7),2)</f>
        <v>255.36</v>
      </c>
      <c r="BM7" s="80">
        <f>ROUND(SUM(AI7:AO7)+AW7+BK7+BL7,2)</f>
        <v>1226.82</v>
      </c>
      <c r="BN7" s="80">
        <f>ROUND(BM7*1.23,2)</f>
        <v>1508.99</v>
      </c>
    </row>
    <row r="8" spans="1:67" s="23" customFormat="1" ht="21" customHeight="1" x14ac:dyDescent="0.25">
      <c r="A8" s="11">
        <v>5</v>
      </c>
      <c r="B8" s="64">
        <v>2</v>
      </c>
      <c r="C8" s="65"/>
      <c r="D8" s="66">
        <v>2</v>
      </c>
      <c r="E8" s="71" t="s">
        <v>29</v>
      </c>
      <c r="F8" s="67" t="s">
        <v>22</v>
      </c>
      <c r="G8" s="68" t="s">
        <v>461</v>
      </c>
      <c r="H8" s="69"/>
      <c r="I8" s="69"/>
      <c r="J8" s="70" t="s">
        <v>24</v>
      </c>
      <c r="K8" s="70" t="s">
        <v>463</v>
      </c>
      <c r="L8" s="70"/>
      <c r="M8" s="71" t="s">
        <v>418</v>
      </c>
      <c r="N8" s="71" t="s">
        <v>25</v>
      </c>
      <c r="O8" s="67" t="s">
        <v>26</v>
      </c>
      <c r="P8" s="72" t="s">
        <v>27</v>
      </c>
      <c r="Q8" s="73">
        <v>5721</v>
      </c>
      <c r="R8" s="73">
        <v>6236</v>
      </c>
      <c r="S8" s="74">
        <v>6830</v>
      </c>
      <c r="T8" s="75">
        <f>CEILING(V8,10)</f>
        <v>6890</v>
      </c>
      <c r="U8" s="76">
        <f>(Q8+R8+S8)/3</f>
        <v>6262.333333333333</v>
      </c>
      <c r="V8" s="76">
        <f>U8*1.1</f>
        <v>6888.5666666666666</v>
      </c>
      <c r="W8" s="242">
        <v>6000</v>
      </c>
      <c r="X8" s="77">
        <f>ROUND(W8*11,2)</f>
        <v>66000</v>
      </c>
      <c r="Y8" s="75">
        <f>CEILING(X8,1000)</f>
        <v>66000</v>
      </c>
      <c r="Z8" s="76"/>
      <c r="AA8" s="76"/>
      <c r="AB8" s="76"/>
      <c r="AC8" s="76">
        <f>$Y8</f>
        <v>66000</v>
      </c>
      <c r="AD8" s="76"/>
      <c r="AE8" s="76"/>
      <c r="AF8" s="76"/>
      <c r="AG8" s="42" t="s">
        <v>28</v>
      </c>
      <c r="AH8" s="5" t="s">
        <v>351</v>
      </c>
      <c r="AI8" s="76"/>
      <c r="AJ8" s="76"/>
      <c r="AK8" s="76"/>
      <c r="AL8" s="78">
        <f>ROUND(Ceny!$B$37*12,2)</f>
        <v>0</v>
      </c>
      <c r="AM8" s="76"/>
      <c r="AN8" s="76"/>
      <c r="AO8" s="76"/>
      <c r="AP8" s="76"/>
      <c r="AQ8" s="76"/>
      <c r="AR8" s="76"/>
      <c r="AS8" s="78">
        <f>ROUND($Y8*Ceny!$B$8/100,2)</f>
        <v>0</v>
      </c>
      <c r="AT8" s="76"/>
      <c r="AU8" s="76"/>
      <c r="AV8" s="76"/>
      <c r="AW8" s="78">
        <f>ROUND(SUM(AP8:AV8),2)</f>
        <v>0</v>
      </c>
      <c r="AX8" s="73" t="s">
        <v>352</v>
      </c>
      <c r="AY8" s="76"/>
      <c r="AZ8" s="76"/>
      <c r="BA8" s="79">
        <f>ROUND(Ceny!$B$46*'Zał. 7 do SIWZ'!AC8/100,2)</f>
        <v>2374.6799999999998</v>
      </c>
      <c r="BB8" s="76"/>
      <c r="BC8" s="76"/>
      <c r="BD8" s="76"/>
      <c r="BE8" s="76"/>
      <c r="BF8" s="76"/>
      <c r="BG8" s="79">
        <f>ROUND(Ceny!$C$46*12,2)</f>
        <v>255.36</v>
      </c>
      <c r="BH8" s="76"/>
      <c r="BI8" s="76"/>
      <c r="BJ8" s="76"/>
      <c r="BK8" s="241">
        <f>ROUND(SUM(AY8:BD8),2)</f>
        <v>2374.6799999999998</v>
      </c>
      <c r="BL8" s="241">
        <f>ROUND(SUM(BE8:BJ8),2)</f>
        <v>255.36</v>
      </c>
      <c r="BM8" s="80">
        <f>ROUND(SUM(AI8:AO8)+AW8+BK8+BL8,2)</f>
        <v>2630.04</v>
      </c>
      <c r="BN8" s="80">
        <f>ROUND(BM8*1.23,2)</f>
        <v>3234.95</v>
      </c>
    </row>
    <row r="9" spans="1:67" s="23" customFormat="1" ht="21" customHeight="1" x14ac:dyDescent="0.25">
      <c r="A9" s="11">
        <v>4</v>
      </c>
      <c r="B9" s="64">
        <v>3</v>
      </c>
      <c r="C9" s="65"/>
      <c r="D9" s="66">
        <v>3</v>
      </c>
      <c r="E9" s="71" t="s">
        <v>426</v>
      </c>
      <c r="F9" s="67" t="s">
        <v>22</v>
      </c>
      <c r="G9" s="68" t="s">
        <v>460</v>
      </c>
      <c r="H9" s="116"/>
      <c r="I9" s="69"/>
      <c r="J9" s="70" t="s">
        <v>24</v>
      </c>
      <c r="K9" s="70" t="s">
        <v>463</v>
      </c>
      <c r="L9" s="70"/>
      <c r="M9" s="71" t="s">
        <v>418</v>
      </c>
      <c r="N9" s="71" t="s">
        <v>25</v>
      </c>
      <c r="O9" s="67" t="s">
        <v>26</v>
      </c>
      <c r="P9" s="72" t="s">
        <v>27</v>
      </c>
      <c r="Q9" s="73"/>
      <c r="R9" s="73"/>
      <c r="S9" s="74"/>
      <c r="T9" s="75">
        <v>3000</v>
      </c>
      <c r="U9" s="76"/>
      <c r="V9" s="76">
        <v>33000</v>
      </c>
      <c r="W9" s="242">
        <v>2500</v>
      </c>
      <c r="X9" s="77">
        <f>ROUND(W9*11,2)</f>
        <v>27500</v>
      </c>
      <c r="Y9" s="75">
        <f>CEILING(X9,1000)</f>
        <v>28000</v>
      </c>
      <c r="Z9" s="76"/>
      <c r="AA9" s="76"/>
      <c r="AB9" s="76"/>
      <c r="AC9" s="76">
        <f>$Y9</f>
        <v>28000</v>
      </c>
      <c r="AD9" s="76"/>
      <c r="AE9" s="76"/>
      <c r="AF9" s="76"/>
      <c r="AG9" s="42" t="s">
        <v>28</v>
      </c>
      <c r="AH9" s="5" t="s">
        <v>351</v>
      </c>
      <c r="AI9" s="76"/>
      <c r="AJ9" s="76"/>
      <c r="AK9" s="76"/>
      <c r="AL9" s="78">
        <f>ROUND(Ceny!$B$37*12,2)</f>
        <v>0</v>
      </c>
      <c r="AM9" s="76"/>
      <c r="AN9" s="76"/>
      <c r="AO9" s="76"/>
      <c r="AP9" s="76"/>
      <c r="AQ9" s="76"/>
      <c r="AR9" s="76"/>
      <c r="AS9" s="78">
        <f>ROUND($Y9*Ceny!$B$8/100,2)</f>
        <v>0</v>
      </c>
      <c r="AT9" s="76"/>
      <c r="AU9" s="76"/>
      <c r="AV9" s="76"/>
      <c r="AW9" s="78">
        <f>ROUND(SUM(AP9:AV9),2)</f>
        <v>0</v>
      </c>
      <c r="AX9" s="73" t="s">
        <v>352</v>
      </c>
      <c r="AY9" s="76"/>
      <c r="AZ9" s="76"/>
      <c r="BA9" s="79">
        <f>ROUND(Ceny!$B$46*'Zał. 7 do SIWZ'!AC9/100,2)</f>
        <v>1007.44</v>
      </c>
      <c r="BB9" s="76"/>
      <c r="BC9" s="76"/>
      <c r="BD9" s="76"/>
      <c r="BE9" s="76"/>
      <c r="BF9" s="76"/>
      <c r="BG9" s="79">
        <f>ROUND(Ceny!$C$46*12,2)</f>
        <v>255.36</v>
      </c>
      <c r="BH9" s="76"/>
      <c r="BI9" s="76"/>
      <c r="BJ9" s="76"/>
      <c r="BK9" s="241">
        <f>ROUND(SUM(AY9:BD9),2)</f>
        <v>1007.44</v>
      </c>
      <c r="BL9" s="241">
        <f>ROUND(SUM(BE9:BJ9),2)</f>
        <v>255.36</v>
      </c>
      <c r="BM9" s="80">
        <f>ROUND(SUM(AI9:AO9)+AW9+BK9+BL9,2)</f>
        <v>1262.8</v>
      </c>
      <c r="BN9" s="80">
        <f>ROUND(BM9*1.23,2)</f>
        <v>1553.24</v>
      </c>
    </row>
    <row r="10" spans="1:67" ht="21" customHeight="1" x14ac:dyDescent="0.25">
      <c r="A10" s="11">
        <v>6</v>
      </c>
      <c r="B10" s="64">
        <v>4</v>
      </c>
      <c r="C10" s="65"/>
      <c r="D10" s="66">
        <v>4</v>
      </c>
      <c r="E10" s="67" t="s">
        <v>342</v>
      </c>
      <c r="F10" s="67" t="s">
        <v>198</v>
      </c>
      <c r="G10" s="68" t="s">
        <v>199</v>
      </c>
      <c r="H10" s="69"/>
      <c r="I10" s="69"/>
      <c r="J10" s="70" t="s">
        <v>24</v>
      </c>
      <c r="K10" s="70" t="s">
        <v>463</v>
      </c>
      <c r="L10" s="70"/>
      <c r="M10" s="71" t="s">
        <v>418</v>
      </c>
      <c r="N10" s="71" t="s">
        <v>25</v>
      </c>
      <c r="O10" s="67" t="s">
        <v>26</v>
      </c>
      <c r="P10" s="72" t="s">
        <v>27</v>
      </c>
      <c r="Q10" s="73">
        <v>7537</v>
      </c>
      <c r="R10" s="73">
        <v>4538</v>
      </c>
      <c r="S10" s="74">
        <v>6211</v>
      </c>
      <c r="T10" s="75">
        <f>CEILING(V10,10)</f>
        <v>6710</v>
      </c>
      <c r="U10" s="76">
        <f>(Q10+R10+S10)/3</f>
        <v>6095.333333333333</v>
      </c>
      <c r="V10" s="76">
        <f>U10*1.1</f>
        <v>6704.8666666666668</v>
      </c>
      <c r="W10" s="242">
        <v>8000</v>
      </c>
      <c r="X10" s="77">
        <f>ROUND(W10*11,2)</f>
        <v>88000</v>
      </c>
      <c r="Y10" s="75">
        <f>CEILING(X10,1000)</f>
        <v>88000</v>
      </c>
      <c r="Z10" s="76"/>
      <c r="AA10" s="76"/>
      <c r="AB10" s="76"/>
      <c r="AC10" s="76">
        <f>$Y10</f>
        <v>88000</v>
      </c>
      <c r="AD10" s="76"/>
      <c r="AE10" s="76"/>
      <c r="AF10" s="76"/>
      <c r="AG10" s="42" t="s">
        <v>28</v>
      </c>
      <c r="AH10" s="5" t="s">
        <v>351</v>
      </c>
      <c r="AI10" s="76"/>
      <c r="AJ10" s="76"/>
      <c r="AK10" s="76"/>
      <c r="AL10" s="78">
        <f>ROUND(Ceny!$B$37*12,2)</f>
        <v>0</v>
      </c>
      <c r="AM10" s="76"/>
      <c r="AN10" s="76"/>
      <c r="AO10" s="76"/>
      <c r="AP10" s="76"/>
      <c r="AQ10" s="76"/>
      <c r="AR10" s="76"/>
      <c r="AS10" s="78">
        <f>ROUND($Y10*Ceny!$B$8/100,2)</f>
        <v>0</v>
      </c>
      <c r="AT10" s="76"/>
      <c r="AU10" s="76"/>
      <c r="AV10" s="76"/>
      <c r="AW10" s="78">
        <f>ROUND(SUM(AP10:AV10),2)</f>
        <v>0</v>
      </c>
      <c r="AX10" s="73" t="s">
        <v>352</v>
      </c>
      <c r="AY10" s="76"/>
      <c r="AZ10" s="76"/>
      <c r="BA10" s="79">
        <f>ROUND(Ceny!$B$46*'Zał. 7 do SIWZ'!AC10/100,2)</f>
        <v>3166.24</v>
      </c>
      <c r="BB10" s="76"/>
      <c r="BC10" s="76"/>
      <c r="BD10" s="76"/>
      <c r="BE10" s="76"/>
      <c r="BF10" s="76"/>
      <c r="BG10" s="79">
        <f>ROUND(Ceny!$C$46*12,2)</f>
        <v>255.36</v>
      </c>
      <c r="BH10" s="76"/>
      <c r="BI10" s="76"/>
      <c r="BJ10" s="76"/>
      <c r="BK10" s="241">
        <f>ROUND(SUM(AY10:BD10),2)</f>
        <v>3166.24</v>
      </c>
      <c r="BL10" s="241">
        <f>ROUND(SUM(BE10:BJ10),2)</f>
        <v>255.36</v>
      </c>
      <c r="BM10" s="80">
        <f>ROUND(SUM(AI10:AO10)+AW10+BK10+BL10,2)</f>
        <v>3421.6</v>
      </c>
      <c r="BN10" s="80">
        <f>ROUND(BM10*1.23,2)</f>
        <v>4208.57</v>
      </c>
    </row>
    <row r="11" spans="1:67" ht="21" customHeight="1" x14ac:dyDescent="0.25">
      <c r="A11" s="11">
        <v>7</v>
      </c>
      <c r="B11" s="12"/>
      <c r="C11" s="82" t="s">
        <v>30</v>
      </c>
      <c r="D11" s="83"/>
      <c r="E11" s="84" t="s">
        <v>492</v>
      </c>
      <c r="F11" s="85"/>
      <c r="G11" s="86"/>
      <c r="H11" s="87"/>
      <c r="I11" s="87"/>
      <c r="J11" s="59"/>
      <c r="K11" s="59"/>
      <c r="L11" s="60"/>
      <c r="M11" s="88"/>
      <c r="N11" s="88"/>
      <c r="O11" s="88"/>
      <c r="P11" s="88"/>
      <c r="Q11" s="89" t="e">
        <f>Q12+Q15+Q17+Q21+Q23+#REF!+Q25+Q36+Q41+Q43+Q45+Q47+Q49+Q51+Q53+Q55+Q57+Q59+Q61+Q63+Q65+Q67+Q69+Q71+Q73+Q75+Q77+Q79+Q81+Q84+Q86+Q88+Q90+Q92+Q94+Q96+Q98+Q100+Q102+#REF!+Q104+Q106+Q108+Q110+Q112+Q114+Q116+Q118+Q121+Q123+Q125+Q127+Q129+Q131+Q133+Q135+Q137+Q140+Q142+Q145+Q148+Q150+Q152+Q154+Q156+Q158+Q160+Q162+Q164+Q166+Q170+Q172+Q174+Q176+Q178+Q181+Q183+Q185+Q187+Q189+Q191</f>
        <v>#REF!</v>
      </c>
      <c r="R11" s="89" t="e">
        <f>R12+R15+R17+R21+R23+#REF!+R25+R36+R41+R43+R45+R47+R49+R51+R53+R55+R57+R59+R61+R63+R65+R67+R69+R71+R73+R75+R77+R79+R81+R84+R86+R88+R90+R92+R94+R96+R98+R100+R102+#REF!+R104+R106+R108+R110+R112+R114+R116+R118+R121+R123+R125+R127+R129+R131+R133+R135+R137+R140+R142+R145+R148+R150+R152+R154+R156+R158+R160+R162+R164+R166+R170+R172+R174+R176+R178+R181+R183+R185+R187+R189+R191</f>
        <v>#REF!</v>
      </c>
      <c r="S11" s="89" t="e">
        <f>S12+S15+S17+S21+S23+#REF!+S25+S36+S41+S43+S45+S47+S49+S51+S53+S55+S57+S59+S61+S63+S65+S67+S69+S71+S73+S75+S77+S79+S81+S84+S86+S88+S90+S92+S94+S96+S98+S100+S102+#REF!+S104+S106+S108+S110+S112+S114+S116+S118+S121+S123+S125+S127+S129+S131+S133+S135+S137+S140+S142+S145+S148+S150+S152+S154+S156+S158+S160+S162+S164+S166+S170+S172+S174+S176+S178+S181+S183+S185+S187+S189+S191</f>
        <v>#REF!</v>
      </c>
      <c r="T11" s="89" t="e">
        <f>T12+T15+T17+T21+T23+#REF!+T25+T36+T41+T43+T45+T47+T49+T51+T53+T55+T57+T59+T61+T63+T65+T67+T69+T71+T73+T75+T77+T79+T81+T84+T86+T88+T90+T92+T94+T96+T98+T100+T102+#REF!+T104+T106+T108+T110+T112+T114+T116+T118+T121+T123+T125+T127+T129+T131+T133+T135+T137+T140+T142+T145+T148+T150+T152+T154+T156+T158+T160+T162+T164+T166+T170+T172+T174+T176+T178+T181+T183+T185+T187+T189+T191</f>
        <v>#REF!</v>
      </c>
      <c r="U11" s="89" t="e">
        <f>U12+U15+U17+U21+U23+#REF!+U25+U36+U41+U43+U45+U47+U49+U51+U53+U55+U57+U59+U61+U63+U65+U67+U69+U71+U73+U75+U77+U79+U81+U84+U86+U88+U90+U92+U94+U96+U98+U100+U102+#REF!+U104+U106+U108+U110+U112+U114+U116+U118+U121+U123+U125+U127+U129+U131+U133+U135+U137+U140+U142+U145+U148+U150+U152+U154+U156+U158+U160+U162+U164+U166+U170+U172+U174+U176+U178+U181+U183+U185+U187+U189+U191</f>
        <v>#REF!</v>
      </c>
      <c r="V11" s="89" t="e">
        <f>V12+V15+V17+V21+V23+#REF!+V25+V36+V41+V43+V45+V47+V49+V51+V53+V55+V57+V59+V61+V63+V65+V67+V69+V71+V73+V75+V77+V79+V81+V84+V86+V88+V90+V92+V94+V96+V98+V100+V102+#REF!+V104+V106+V108+V110+V112+V114+V116+V118+V121+V123+V125+V127+V129+V131+V133+V135+V137+V140+V142+V145+V148+V150+V152+V154+V156+V158+V160+V162+V164+V166+V170+V172+V174+V176+V178+V181+V183+V185+V187+V189+V191</f>
        <v>#REF!</v>
      </c>
      <c r="W11" s="89">
        <f>W12+W15+W17+W21+W23+W25+W36+W41+W43+W45+W47+W49+W51+W53+W55+W57+W59+W61+W63+W65+W67+W69+W71+W73+W75+W77+W79+W81+W84+W86+W88+W90+W92+W94+W96+W98+W100+W102+W104+W106+W108+W110+W112+W114+W116+W118+W121+W123+W125+W127+W129+W131+W133+W135+W137+W140+W142+W145+W148+W150+W152+W154+W156+W158+W160+W162+W164+W166+W168+W170+W172+W174+W176+W178+W181+W183+W185+W187+W189+W191</f>
        <v>1080130</v>
      </c>
      <c r="X11" s="89" t="e">
        <f>X12+X15+X17+X21+X23+#REF!+X25+X36+X41+X43+X45+X47+X49+X51+X53+X55+X57+X59+X61+X63+X65+X67+X69+X71+X73+X75+X77+X79+X81+X84+X86+X88+X90+X92+X94+X96+X98+X100+X102+#REF!+X104+X106+X108+X110+X112+X114+X116+X118+X121+X123+X125+X127+X129+X131+X133+X135+X137+X140+X142+X145+X148+X150+X152+X154+X156+X158+X160+X162+X164+X166+X170+X172+X174+X176+X178+X181+X183+X185+X187+X189+X191</f>
        <v>#REF!</v>
      </c>
      <c r="Y11" s="89">
        <f>Y12+Y15+Y17+Y21+Y23+Y25+Y36+Y41+Y43+Y45+Y47+Y49+Y51+Y53+Y55+Y57+Y59+Y61+Y63+Y65+Y67+Y69+Y71+Y73+Y75+Y77+Y79+Y81+Y84+Y86+Y88+Y90+Y92+Y94+Y96+Y98+Y100+Y102+Y104+Y106+Y108+Y110+Y112+Y114+Y116+Y118+Y121+Y123+Y125+Y127+Y129+Y131+Y133+Y135+Y137+Y140+Y142+Y145+Y148+Y150+Y152+Y154+Y156+Y158+Y160+Y162+Y164+Y166+Y168+Y170+Y172+Y174+Y176+Y178+Y181+Y183+Y185+Y187+Y189+Y191</f>
        <v>11904400</v>
      </c>
      <c r="Z11" s="89">
        <f>Z12+Z15+Z17+Z21+Z23+Z25+Z36+Z41+Z43+Z45+Z47+Z49+Z51+Z53+Z55+Z57+Z59+Z61+Z63+Z65+Z67+Z69+Z71+Z73+Z75+Z77+Z79+Z81+Z84+Z86+Z88+Z90+Z92+Z94+Z96+Z98+Z100+Z102+Z104+Z106+Z108+Z110+Z112+Z114+Z116+Z118+Z121+Z123+Z125+Z127+Z129+Z131+Z133+Z135+Z137+Z140+Z142+Z145+Z148+Z150+Z152+Z154+Z156+Z158+Z160+Z162+Z164+Z166+Z168+Z170+Z172+Z174+Z176+Z178+Z181+Z183+Z185+Z187+Z189+Z191</f>
        <v>6400</v>
      </c>
      <c r="AA11" s="89">
        <f>AA12+AA15+AA17+AA21+AA23+AA25+AA36+AA41+AA43+AA45+AA47+AA49+AA51+AA53+AA55+AA57+AA59+AA61+AA63+AA65+AA67+AA69+AA71+AA73+AA75+AA77+AA79+AA81+AA84+AA86+AA88+AA90+AA92+AA94+AA96+AA98+AA100+AA102+AA104+AA106+AA108+AA110+AA112+AA114+AA116+AA118+AA121+AA123+AA125+AA127+AA129+AA131+AA133+AA135+AA137+AA140+AA142+AA145+AA148+AA150+AA152+AA154+AA156+AA158+AA160+AA162+AA164+AA166+AA168+AA170+AA172+AA174+AA176+AA178+AA181+AA183+AA185+AA187+AA189+AA191</f>
        <v>306000</v>
      </c>
      <c r="AB11" s="89">
        <f>AB12+AB15+AB17+AB21+AB23+AB25+AB36+AB41+AB43+AB45+AB47+AB49+AB51+AB53+AB55+AB57+AB59+AB61+AB63+AB65+AB67+AB69+AB71+AB73+AB75+AB77+AB79+AB81+AB84+AB86+AB88+AB90+AB92+AB94+AB96+AB98+AB100+AB102+AB104+AB106+AB108+AB110+AB112+AB114+AB116+AB118+AB121+AB123+AB125+AB127+AB129+AB131+AB133+AB135+AB137+AB140+AB142+AB145+AB148+AB150+AB152+AB154+AB156+AB158+AB160+AB162+AB164+AB166+AB168+AB170+AB172+AB174+AB176+AB178+AB181+AB183+AB185+AB187+AB189+AB191</f>
        <v>320000</v>
      </c>
      <c r="AC11" s="89">
        <f>AC12+AC15+AC17+AC21+AC23+AC25+AC36+AC41+AC43+AC45+AC47+AC49+AC51+AC53+AC55+AC57+AC59+AC61+AC63+AC65+AC67+AC69+AC71+AC73+AC75+AC77+AC79+AC81+AC84+AC86+AC88+AC90+AC92+AC94+AC96+AC98+AC100+AC102+AC104+AC106+AC108+AC110+AC112+AC114+AC116+AC118+AC121+AC123+AC125+AC127+AC129+AC131+AC133+AC135+AC137+AC140+AC142+AC145+AC148+AC150+AC152+AC154+AC156+AC158+AC160+AC162+AC164+AC166+AC168+AC168+AC170+AC172+AC174+AC176+AC178+AC181+AC183+AC185+AC187+AC189+AC191</f>
        <v>1045000</v>
      </c>
      <c r="AD11" s="89">
        <f>AD12+AD15+AD17+AD21+AD23+AD25+AD36+AD41+AD43+AD45+AD47+AD49+AD51+AD53+AD55+AD57+AD59+AD61+AD63+AD65+AD67+AD69+AD71+AD73+AD75+AD77+AD79+AD81+AD84+AD86+AD88+AD90+AD92+AD94+AD96+AD98+AD100+AD102+AD104+AD106+AD108+AD110+AD112+AD114+AD116+AD118+AD121+AD123+AD125+AD127+AD129+AD131+AD133+AD135+AD137+AD140+AD142+AD145+AD148+AD150+AD152+AD154+AD156+AD158+AD160+AD162+AD164+AD166+AD168+AD170+AD172+AD174+AD176+AD178+AD181+AD183+AD185+AD187+AD189+AD191</f>
        <v>1140000</v>
      </c>
      <c r="AE11" s="89">
        <f>AE12+AE15+AE17+AE21+AE23+AE25+AE36+AE41+AE43+AE45+AE47+AE49+AE51+AE53+AE55+AE57+AE59+AE61+AE63+AE65+AE67+AE69+AE71+AE73+AE75+AE77+AE79+AE81+AE84+AE86+AE88+AE90+AE92+AE94+AE96+AE98+AE100+AE102+AE104+AE106+AE108+AE110+AE112+AE114+AE116+AE118+AE121+AE123+AE125+AE127+AE129+AE131+AE133+AE135+AE137+AE140+AE142+AE145+AE148+AE150+AE152+AE154+AE156+AE158+AE160+AE162+AE164+AE166+AE168+AE170+AE172+AE174+AE176+AE178+AE181+AE183+AE185+AE187+AE189+AE191</f>
        <v>8152000</v>
      </c>
      <c r="AF11" s="89">
        <f>AF12+AF15+AF17+AF21+AF23+AF25+AF36+AF41+AF43+AF45+AF47+AF49+AF51+AF53+AF55+AF57+AF59+AF61+AF63+AF65+AF67+AF69+AF71+AF73+AF75+AF77+AF79+AF81+AF84+AF86+AF88+AF90+AF92+AF94+AF96+AF98+AF100+AF102+AF104+AF106+AF108+AF110+AF112+AF114+AF116+AF118+AF121+AF123+AF125+AF127+AF129+AF131+AF133+AF135+AF137+AF140+AF142+AF145+AF148+AF150+AF152+AF154+AF156+AF158+AF160+AF162+AF164+AF166+AF168+AF170+AF172+AF174+AF176+AF178+AF181+AF183+AF185+AF187+AF189+AF191</f>
        <v>935000</v>
      </c>
      <c r="AG11" s="89"/>
      <c r="AH11" s="89"/>
      <c r="AI11" s="90">
        <f t="shared" ref="AI11:BN11" si="4">AI12+AI15+AI17+AI21+AI23+AI25+AI36+AI41+AI43+AI45+AI47+AI49+AI51+AI53+AI55+AI57+AI59+AI61+AI63+AI65+AI67+AI69+AI71+AI73+AI75+AI77+AI79+AI81+AI84+AI86+AI88+AI90+AI92+AI94+AI96+AI98+AI100+AI102+AI104+AI106+AI108+AI110+AI112+AI114+AI116+AI118+AI121+AI123+AI125+AI127+AI129+AI131+AI133+AI135+AI137+AI140+AI142+AI145+AI148+AI150+AI152+AI154+AI156+AI158+AI160+AI162+AI164+AI166+AI168+AI170+AI172+AI174+AI176+AI178+AI181+AI183+AI185+AI187+AI189+AI191</f>
        <v>0</v>
      </c>
      <c r="AJ11" s="90">
        <f t="shared" si="4"/>
        <v>0</v>
      </c>
      <c r="AK11" s="90">
        <f t="shared" si="4"/>
        <v>0</v>
      </c>
      <c r="AL11" s="90">
        <f t="shared" si="4"/>
        <v>0</v>
      </c>
      <c r="AM11" s="90">
        <f t="shared" si="4"/>
        <v>0</v>
      </c>
      <c r="AN11" s="90">
        <f t="shared" si="4"/>
        <v>0</v>
      </c>
      <c r="AO11" s="90">
        <f t="shared" si="4"/>
        <v>0</v>
      </c>
      <c r="AP11" s="90">
        <f t="shared" si="4"/>
        <v>0</v>
      </c>
      <c r="AQ11" s="90">
        <f t="shared" si="4"/>
        <v>0</v>
      </c>
      <c r="AR11" s="90">
        <f t="shared" si="4"/>
        <v>0</v>
      </c>
      <c r="AS11" s="90">
        <f t="shared" si="4"/>
        <v>0</v>
      </c>
      <c r="AT11" s="90">
        <f t="shared" si="4"/>
        <v>0</v>
      </c>
      <c r="AU11" s="90">
        <f t="shared" si="4"/>
        <v>0</v>
      </c>
      <c r="AV11" s="90">
        <f t="shared" si="4"/>
        <v>0</v>
      </c>
      <c r="AW11" s="90">
        <f t="shared" si="4"/>
        <v>0</v>
      </c>
      <c r="AX11" s="90">
        <f t="shared" si="4"/>
        <v>4336.76</v>
      </c>
      <c r="AY11" s="90">
        <f t="shared" si="4"/>
        <v>324.22000000000003</v>
      </c>
      <c r="AZ11" s="90">
        <f t="shared" si="4"/>
        <v>12233.879999999997</v>
      </c>
      <c r="BA11" s="90">
        <f t="shared" si="4"/>
        <v>49112.69999999999</v>
      </c>
      <c r="BB11" s="90">
        <f t="shared" si="4"/>
        <v>35625</v>
      </c>
      <c r="BC11" s="90">
        <f t="shared" si="4"/>
        <v>130350.48</v>
      </c>
      <c r="BD11" s="90">
        <f t="shared" si="4"/>
        <v>14847.8</v>
      </c>
      <c r="BE11" s="90">
        <f t="shared" si="4"/>
        <v>183.84</v>
      </c>
      <c r="BF11" s="90">
        <f t="shared" si="4"/>
        <v>3219.4799999999987</v>
      </c>
      <c r="BG11" s="90">
        <f t="shared" si="4"/>
        <v>9448.3199999999961</v>
      </c>
      <c r="BH11" s="90">
        <f t="shared" si="4"/>
        <v>16208.639999999996</v>
      </c>
      <c r="BI11" s="90">
        <f t="shared" si="4"/>
        <v>195017.18999999997</v>
      </c>
      <c r="BJ11" s="90">
        <f t="shared" si="4"/>
        <v>60568.83</v>
      </c>
      <c r="BK11" s="90">
        <f t="shared" si="4"/>
        <v>242494.0800000001</v>
      </c>
      <c r="BL11" s="90">
        <f t="shared" si="4"/>
        <v>284646.29999999993</v>
      </c>
      <c r="BM11" s="90">
        <f t="shared" si="4"/>
        <v>531477.14000000013</v>
      </c>
      <c r="BN11" s="90">
        <f t="shared" si="4"/>
        <v>653716.88000000035</v>
      </c>
    </row>
    <row r="12" spans="1:67" s="23" customFormat="1" ht="21" customHeight="1" x14ac:dyDescent="0.25">
      <c r="A12" s="11">
        <v>8</v>
      </c>
      <c r="B12" s="91"/>
      <c r="C12" s="92">
        <v>1</v>
      </c>
      <c r="D12" s="93"/>
      <c r="E12" s="94" t="s">
        <v>37</v>
      </c>
      <c r="F12" s="94"/>
      <c r="G12" s="95"/>
      <c r="H12" s="96" t="s">
        <v>506</v>
      </c>
      <c r="I12" s="96" t="s">
        <v>507</v>
      </c>
      <c r="J12" s="97"/>
      <c r="K12" s="97"/>
      <c r="L12" s="98"/>
      <c r="M12" s="99"/>
      <c r="N12" s="99"/>
      <c r="O12" s="99"/>
      <c r="P12" s="99"/>
      <c r="Q12" s="100">
        <f t="shared" ref="Q12:AF12" si="5">SUM(Q13:Q14)</f>
        <v>4132</v>
      </c>
      <c r="R12" s="100">
        <f t="shared" si="5"/>
        <v>3783</v>
      </c>
      <c r="S12" s="100">
        <f t="shared" si="5"/>
        <v>3989</v>
      </c>
      <c r="T12" s="100">
        <f t="shared" si="5"/>
        <v>4380</v>
      </c>
      <c r="U12" s="100">
        <f t="shared" si="5"/>
        <v>3968</v>
      </c>
      <c r="V12" s="100">
        <f t="shared" si="5"/>
        <v>4364.8</v>
      </c>
      <c r="W12" s="100">
        <f t="shared" si="5"/>
        <v>4800</v>
      </c>
      <c r="X12" s="101">
        <f t="shared" si="5"/>
        <v>52800</v>
      </c>
      <c r="Y12" s="100">
        <f t="shared" si="5"/>
        <v>54000</v>
      </c>
      <c r="Z12" s="100">
        <f t="shared" si="5"/>
        <v>0</v>
      </c>
      <c r="AA12" s="100">
        <f t="shared" si="5"/>
        <v>0</v>
      </c>
      <c r="AB12" s="100">
        <f t="shared" si="5"/>
        <v>0</v>
      </c>
      <c r="AC12" s="100">
        <f t="shared" si="5"/>
        <v>54000</v>
      </c>
      <c r="AD12" s="100">
        <f t="shared" si="5"/>
        <v>0</v>
      </c>
      <c r="AE12" s="100">
        <f t="shared" si="5"/>
        <v>0</v>
      </c>
      <c r="AF12" s="100">
        <f t="shared" si="5"/>
        <v>0</v>
      </c>
      <c r="AG12" s="102"/>
      <c r="AH12" s="102"/>
      <c r="AI12" s="102">
        <f t="shared" ref="AI12:AW12" si="6">SUM(AI13:AI14)</f>
        <v>0</v>
      </c>
      <c r="AJ12" s="102">
        <f t="shared" si="6"/>
        <v>0</v>
      </c>
      <c r="AK12" s="102">
        <f t="shared" si="6"/>
        <v>0</v>
      </c>
      <c r="AL12" s="102">
        <f t="shared" si="6"/>
        <v>0</v>
      </c>
      <c r="AM12" s="102">
        <f t="shared" si="6"/>
        <v>0</v>
      </c>
      <c r="AN12" s="102">
        <f t="shared" si="6"/>
        <v>0</v>
      </c>
      <c r="AO12" s="102">
        <f t="shared" si="6"/>
        <v>0</v>
      </c>
      <c r="AP12" s="102">
        <f t="shared" si="6"/>
        <v>0</v>
      </c>
      <c r="AQ12" s="102">
        <f t="shared" si="6"/>
        <v>0</v>
      </c>
      <c r="AR12" s="102">
        <f t="shared" si="6"/>
        <v>0</v>
      </c>
      <c r="AS12" s="102">
        <f t="shared" si="6"/>
        <v>0</v>
      </c>
      <c r="AT12" s="102">
        <f t="shared" si="6"/>
        <v>0</v>
      </c>
      <c r="AU12" s="102">
        <f t="shared" si="6"/>
        <v>0</v>
      </c>
      <c r="AV12" s="102">
        <f t="shared" si="6"/>
        <v>0</v>
      </c>
      <c r="AW12" s="102">
        <f t="shared" si="6"/>
        <v>0</v>
      </c>
      <c r="AX12" s="102"/>
      <c r="AY12" s="102">
        <f t="shared" ref="AY12:BN12" si="7">SUM(AY13:AY14)</f>
        <v>0</v>
      </c>
      <c r="AZ12" s="102">
        <f t="shared" si="7"/>
        <v>0</v>
      </c>
      <c r="BA12" s="102">
        <f t="shared" si="7"/>
        <v>1942.92</v>
      </c>
      <c r="BB12" s="102">
        <f t="shared" si="7"/>
        <v>0</v>
      </c>
      <c r="BC12" s="102">
        <f t="shared" si="7"/>
        <v>0</v>
      </c>
      <c r="BD12" s="102">
        <f t="shared" si="7"/>
        <v>0</v>
      </c>
      <c r="BE12" s="102">
        <f t="shared" si="7"/>
        <v>0</v>
      </c>
      <c r="BF12" s="102">
        <f t="shared" si="7"/>
        <v>0</v>
      </c>
      <c r="BG12" s="102">
        <f t="shared" si="7"/>
        <v>510.72</v>
      </c>
      <c r="BH12" s="102">
        <f t="shared" si="7"/>
        <v>0</v>
      </c>
      <c r="BI12" s="102">
        <f t="shared" si="7"/>
        <v>0</v>
      </c>
      <c r="BJ12" s="102">
        <f t="shared" si="7"/>
        <v>0</v>
      </c>
      <c r="BK12" s="102">
        <f t="shared" si="7"/>
        <v>1942.92</v>
      </c>
      <c r="BL12" s="102">
        <f t="shared" si="7"/>
        <v>510.72</v>
      </c>
      <c r="BM12" s="102">
        <f t="shared" si="7"/>
        <v>2453.64</v>
      </c>
      <c r="BN12" s="102">
        <f t="shared" si="7"/>
        <v>3017.98</v>
      </c>
    </row>
    <row r="13" spans="1:67" s="23" customFormat="1" ht="21" customHeight="1" x14ac:dyDescent="0.25">
      <c r="A13" s="11">
        <v>9</v>
      </c>
      <c r="B13" s="64">
        <v>5</v>
      </c>
      <c r="C13" s="65"/>
      <c r="D13" s="66">
        <v>1</v>
      </c>
      <c r="E13" s="71" t="s">
        <v>38</v>
      </c>
      <c r="F13" s="67" t="s">
        <v>39</v>
      </c>
      <c r="G13" s="68" t="s">
        <v>40</v>
      </c>
      <c r="H13" s="69"/>
      <c r="I13" s="69"/>
      <c r="J13" s="70" t="s">
        <v>24</v>
      </c>
      <c r="K13" s="70" t="s">
        <v>463</v>
      </c>
      <c r="L13" s="70"/>
      <c r="M13" s="71" t="s">
        <v>418</v>
      </c>
      <c r="N13" s="71" t="s">
        <v>37</v>
      </c>
      <c r="O13" s="67" t="s">
        <v>41</v>
      </c>
      <c r="P13" s="42">
        <v>5732745883</v>
      </c>
      <c r="Q13" s="103">
        <v>2645</v>
      </c>
      <c r="R13" s="103">
        <v>2310</v>
      </c>
      <c r="S13" s="104">
        <v>2446</v>
      </c>
      <c r="T13" s="75">
        <f>CEILING(V13,10)</f>
        <v>2720</v>
      </c>
      <c r="U13" s="76">
        <f>(Q13+R13+S13)/3</f>
        <v>2467</v>
      </c>
      <c r="V13" s="76">
        <f>U13*1.1</f>
        <v>2713.7000000000003</v>
      </c>
      <c r="W13" s="242">
        <v>2400</v>
      </c>
      <c r="X13" s="77">
        <f>ROUND(W13*11,2)</f>
        <v>26400</v>
      </c>
      <c r="Y13" s="75">
        <f>CEILING(X13,1000)</f>
        <v>27000</v>
      </c>
      <c r="Z13" s="76"/>
      <c r="AA13" s="76"/>
      <c r="AB13" s="76"/>
      <c r="AC13" s="76">
        <f>$Y13</f>
        <v>27000</v>
      </c>
      <c r="AD13" s="76"/>
      <c r="AE13" s="76"/>
      <c r="AF13" s="76"/>
      <c r="AG13" s="42" t="s">
        <v>28</v>
      </c>
      <c r="AH13" s="5" t="s">
        <v>351</v>
      </c>
      <c r="AI13" s="76"/>
      <c r="AJ13" s="76"/>
      <c r="AK13" s="76"/>
      <c r="AL13" s="78">
        <f>ROUND(Ceny!$B$37*12,2)</f>
        <v>0</v>
      </c>
      <c r="AM13" s="76"/>
      <c r="AN13" s="76"/>
      <c r="AO13" s="76"/>
      <c r="AP13" s="76"/>
      <c r="AQ13" s="76"/>
      <c r="AR13" s="76"/>
      <c r="AS13" s="78">
        <f>ROUND($Y13*Ceny!$B$8/100,2)</f>
        <v>0</v>
      </c>
      <c r="AT13" s="76"/>
      <c r="AU13" s="76"/>
      <c r="AV13" s="76"/>
      <c r="AW13" s="78">
        <f>ROUND(SUM(AP13:AV13),2)</f>
        <v>0</v>
      </c>
      <c r="AX13" s="73" t="s">
        <v>352</v>
      </c>
      <c r="AY13" s="76"/>
      <c r="AZ13" s="76"/>
      <c r="BA13" s="79">
        <f>ROUND(Ceny!$B$46*AC13/100,2)</f>
        <v>971.46</v>
      </c>
      <c r="BB13" s="76"/>
      <c r="BC13" s="76"/>
      <c r="BD13" s="76"/>
      <c r="BE13" s="76"/>
      <c r="BF13" s="76"/>
      <c r="BG13" s="79">
        <f>ROUND(Ceny!$C$46*12,2)</f>
        <v>255.36</v>
      </c>
      <c r="BH13" s="76"/>
      <c r="BI13" s="76"/>
      <c r="BJ13" s="76"/>
      <c r="BK13" s="241">
        <f>ROUND(SUM(AY13:BD13),2)</f>
        <v>971.46</v>
      </c>
      <c r="BL13" s="241">
        <f>ROUND(SUM(BE13:BJ13),2)</f>
        <v>255.36</v>
      </c>
      <c r="BM13" s="80">
        <f>ROUND(SUM(AI13:AO13)+AW13+BK13+BL13,2)</f>
        <v>1226.82</v>
      </c>
      <c r="BN13" s="80">
        <f>ROUND(BM13*1.23,2)</f>
        <v>1508.99</v>
      </c>
    </row>
    <row r="14" spans="1:67" s="23" customFormat="1" ht="21" customHeight="1" x14ac:dyDescent="0.25">
      <c r="A14" s="11">
        <v>11</v>
      </c>
      <c r="B14" s="64">
        <v>7</v>
      </c>
      <c r="C14" s="65"/>
      <c r="D14" s="66">
        <v>2</v>
      </c>
      <c r="E14" s="71" t="s">
        <v>43</v>
      </c>
      <c r="F14" s="67" t="s">
        <v>41</v>
      </c>
      <c r="G14" s="68" t="s">
        <v>44</v>
      </c>
      <c r="H14" s="69"/>
      <c r="I14" s="69"/>
      <c r="J14" s="70" t="s">
        <v>24</v>
      </c>
      <c r="K14" s="70" t="s">
        <v>463</v>
      </c>
      <c r="L14" s="70"/>
      <c r="M14" s="71" t="s">
        <v>418</v>
      </c>
      <c r="N14" s="71" t="s">
        <v>37</v>
      </c>
      <c r="O14" s="67" t="s">
        <v>41</v>
      </c>
      <c r="P14" s="42">
        <v>5732745883</v>
      </c>
      <c r="Q14" s="103">
        <v>1487</v>
      </c>
      <c r="R14" s="103">
        <v>1473</v>
      </c>
      <c r="S14" s="104">
        <v>1543</v>
      </c>
      <c r="T14" s="75">
        <f>CEILING(V14,10)</f>
        <v>1660</v>
      </c>
      <c r="U14" s="76">
        <f>(Q14+R14+S14)/3</f>
        <v>1501</v>
      </c>
      <c r="V14" s="76">
        <f>U14*1.1</f>
        <v>1651.1000000000001</v>
      </c>
      <c r="W14" s="242">
        <v>2400</v>
      </c>
      <c r="X14" s="77">
        <f>ROUND(W14*11,2)</f>
        <v>26400</v>
      </c>
      <c r="Y14" s="75">
        <f>CEILING(X14,1000)</f>
        <v>27000</v>
      </c>
      <c r="Z14" s="76"/>
      <c r="AA14" s="76"/>
      <c r="AB14" s="76"/>
      <c r="AC14" s="76">
        <f>$Y14</f>
        <v>27000</v>
      </c>
      <c r="AD14" s="76"/>
      <c r="AE14" s="76"/>
      <c r="AF14" s="76"/>
      <c r="AG14" s="42" t="s">
        <v>28</v>
      </c>
      <c r="AH14" s="5" t="s">
        <v>351</v>
      </c>
      <c r="AI14" s="76"/>
      <c r="AJ14" s="76"/>
      <c r="AK14" s="76"/>
      <c r="AL14" s="78">
        <f>ROUND(Ceny!$B$37*12,2)</f>
        <v>0</v>
      </c>
      <c r="AM14" s="76"/>
      <c r="AN14" s="76"/>
      <c r="AO14" s="76"/>
      <c r="AP14" s="76"/>
      <c r="AQ14" s="76"/>
      <c r="AR14" s="76"/>
      <c r="AS14" s="78">
        <f>ROUND($Y14*Ceny!$B$8/100,2)</f>
        <v>0</v>
      </c>
      <c r="AT14" s="76"/>
      <c r="AU14" s="76"/>
      <c r="AV14" s="76"/>
      <c r="AW14" s="78">
        <f>ROUND(SUM(AP14:AV14),2)</f>
        <v>0</v>
      </c>
      <c r="AX14" s="73" t="s">
        <v>352</v>
      </c>
      <c r="AY14" s="76"/>
      <c r="AZ14" s="76"/>
      <c r="BA14" s="79">
        <f>ROUND(Ceny!$B$46*AC14/100,2)</f>
        <v>971.46</v>
      </c>
      <c r="BB14" s="76"/>
      <c r="BC14" s="76"/>
      <c r="BD14" s="76"/>
      <c r="BE14" s="76"/>
      <c r="BF14" s="76"/>
      <c r="BG14" s="79">
        <f>ROUND(Ceny!$C$46*12,2)</f>
        <v>255.36</v>
      </c>
      <c r="BH14" s="76"/>
      <c r="BI14" s="76"/>
      <c r="BJ14" s="76"/>
      <c r="BK14" s="241">
        <f>ROUND(SUM(AY14:BD14),2)</f>
        <v>971.46</v>
      </c>
      <c r="BL14" s="241">
        <f>ROUND(SUM(BE14:BJ14),2)</f>
        <v>255.36</v>
      </c>
      <c r="BM14" s="80">
        <f>ROUND(SUM(AI14:AO14)+AW14+BK14+BL14,2)</f>
        <v>1226.82</v>
      </c>
      <c r="BN14" s="80">
        <f>ROUND(BM14*1.23,2)</f>
        <v>1508.99</v>
      </c>
    </row>
    <row r="15" spans="1:67" s="23" customFormat="1" ht="21" customHeight="1" x14ac:dyDescent="0.25">
      <c r="A15" s="11">
        <v>12</v>
      </c>
      <c r="B15" s="91"/>
      <c r="C15" s="92">
        <v>2</v>
      </c>
      <c r="D15" s="93"/>
      <c r="E15" s="94" t="s">
        <v>45</v>
      </c>
      <c r="F15" s="94"/>
      <c r="G15" s="95"/>
      <c r="H15" s="96" t="s">
        <v>508</v>
      </c>
      <c r="I15" s="96" t="s">
        <v>507</v>
      </c>
      <c r="J15" s="97"/>
      <c r="K15" s="97"/>
      <c r="L15" s="98"/>
      <c r="M15" s="99"/>
      <c r="N15" s="99"/>
      <c r="O15" s="99"/>
      <c r="P15" s="99"/>
      <c r="Q15" s="100">
        <f t="shared" ref="Q15:AF15" si="8">SUM(Q16:Q16)</f>
        <v>35783</v>
      </c>
      <c r="R15" s="100">
        <f t="shared" si="8"/>
        <v>34262</v>
      </c>
      <c r="S15" s="100">
        <f t="shared" si="8"/>
        <v>28520</v>
      </c>
      <c r="T15" s="100">
        <f t="shared" si="8"/>
        <v>36150</v>
      </c>
      <c r="U15" s="100">
        <f t="shared" si="8"/>
        <v>32855</v>
      </c>
      <c r="V15" s="100">
        <f t="shared" si="8"/>
        <v>36140.5</v>
      </c>
      <c r="W15" s="100">
        <f t="shared" si="8"/>
        <v>36000</v>
      </c>
      <c r="X15" s="101">
        <f t="shared" si="8"/>
        <v>396000</v>
      </c>
      <c r="Y15" s="100">
        <f t="shared" si="8"/>
        <v>396000</v>
      </c>
      <c r="Z15" s="100">
        <f t="shared" si="8"/>
        <v>0</v>
      </c>
      <c r="AA15" s="100">
        <f t="shared" si="8"/>
        <v>0</v>
      </c>
      <c r="AB15" s="100">
        <f t="shared" si="8"/>
        <v>0</v>
      </c>
      <c r="AC15" s="100">
        <f t="shared" si="8"/>
        <v>0</v>
      </c>
      <c r="AD15" s="100">
        <f t="shared" si="8"/>
        <v>0</v>
      </c>
      <c r="AE15" s="100">
        <f t="shared" si="8"/>
        <v>396000</v>
      </c>
      <c r="AF15" s="100">
        <f t="shared" si="8"/>
        <v>0</v>
      </c>
      <c r="AG15" s="102"/>
      <c r="AH15" s="102"/>
      <c r="AI15" s="102">
        <f t="shared" ref="AI15:AW15" si="9">SUM(AI16:AI16)</f>
        <v>0</v>
      </c>
      <c r="AJ15" s="102">
        <f t="shared" si="9"/>
        <v>0</v>
      </c>
      <c r="AK15" s="102">
        <f t="shared" si="9"/>
        <v>0</v>
      </c>
      <c r="AL15" s="102">
        <f t="shared" si="9"/>
        <v>0</v>
      </c>
      <c r="AM15" s="102">
        <f t="shared" si="9"/>
        <v>0</v>
      </c>
      <c r="AN15" s="102">
        <f t="shared" si="9"/>
        <v>0</v>
      </c>
      <c r="AO15" s="102">
        <f t="shared" si="9"/>
        <v>0</v>
      </c>
      <c r="AP15" s="102">
        <f t="shared" si="9"/>
        <v>0</v>
      </c>
      <c r="AQ15" s="102">
        <f t="shared" si="9"/>
        <v>0</v>
      </c>
      <c r="AR15" s="102">
        <f t="shared" si="9"/>
        <v>0</v>
      </c>
      <c r="AS15" s="102">
        <f t="shared" si="9"/>
        <v>0</v>
      </c>
      <c r="AT15" s="102">
        <f t="shared" si="9"/>
        <v>0</v>
      </c>
      <c r="AU15" s="102">
        <f t="shared" si="9"/>
        <v>0</v>
      </c>
      <c r="AV15" s="102">
        <f t="shared" si="9"/>
        <v>0</v>
      </c>
      <c r="AW15" s="102">
        <f t="shared" si="9"/>
        <v>0</v>
      </c>
      <c r="AX15" s="102"/>
      <c r="AY15" s="102">
        <f t="shared" ref="AY15:BN15" si="10">SUM(AY16:AY16)</f>
        <v>0</v>
      </c>
      <c r="AZ15" s="102">
        <f t="shared" si="10"/>
        <v>0</v>
      </c>
      <c r="BA15" s="102">
        <f t="shared" si="10"/>
        <v>0</v>
      </c>
      <c r="BB15" s="102">
        <f t="shared" si="10"/>
        <v>0</v>
      </c>
      <c r="BC15" s="102">
        <f t="shared" si="10"/>
        <v>6332.04</v>
      </c>
      <c r="BD15" s="102">
        <f t="shared" si="10"/>
        <v>0</v>
      </c>
      <c r="BE15" s="102">
        <f t="shared" si="10"/>
        <v>0</v>
      </c>
      <c r="BF15" s="102">
        <f t="shared" si="10"/>
        <v>0</v>
      </c>
      <c r="BG15" s="102">
        <f t="shared" si="10"/>
        <v>0</v>
      </c>
      <c r="BH15" s="102">
        <f t="shared" si="10"/>
        <v>0</v>
      </c>
      <c r="BI15" s="102">
        <f t="shared" si="10"/>
        <v>8572.19</v>
      </c>
      <c r="BJ15" s="102">
        <f t="shared" si="10"/>
        <v>0</v>
      </c>
      <c r="BK15" s="102">
        <f t="shared" si="10"/>
        <v>6332.04</v>
      </c>
      <c r="BL15" s="102">
        <f t="shared" si="10"/>
        <v>8572.19</v>
      </c>
      <c r="BM15" s="102">
        <f t="shared" si="10"/>
        <v>14904.23</v>
      </c>
      <c r="BN15" s="102">
        <f t="shared" si="10"/>
        <v>18332.2</v>
      </c>
    </row>
    <row r="16" spans="1:67" ht="21" customHeight="1" x14ac:dyDescent="0.25">
      <c r="A16" s="11">
        <v>13</v>
      </c>
      <c r="B16" s="64">
        <v>8</v>
      </c>
      <c r="C16" s="65"/>
      <c r="D16" s="66">
        <v>1</v>
      </c>
      <c r="E16" s="71" t="s">
        <v>45</v>
      </c>
      <c r="F16" s="67" t="s">
        <v>46</v>
      </c>
      <c r="G16" s="68" t="s">
        <v>388</v>
      </c>
      <c r="H16" s="69"/>
      <c r="I16" s="69"/>
      <c r="J16" s="70" t="s">
        <v>465</v>
      </c>
      <c r="K16" s="70" t="s">
        <v>466</v>
      </c>
      <c r="L16" s="70">
        <v>176</v>
      </c>
      <c r="M16" s="71" t="s">
        <v>418</v>
      </c>
      <c r="N16" s="71" t="s">
        <v>45</v>
      </c>
      <c r="O16" s="67" t="s">
        <v>46</v>
      </c>
      <c r="P16" s="42">
        <v>5732745883</v>
      </c>
      <c r="Q16" s="103">
        <v>35783</v>
      </c>
      <c r="R16" s="103">
        <v>34262</v>
      </c>
      <c r="S16" s="104">
        <v>28520</v>
      </c>
      <c r="T16" s="75">
        <f>CEILING(V16,10)</f>
        <v>36150</v>
      </c>
      <c r="U16" s="76">
        <f>(Q16+R16+S16)/3</f>
        <v>32855</v>
      </c>
      <c r="V16" s="76">
        <f>U16*1.1</f>
        <v>36140.5</v>
      </c>
      <c r="W16" s="242">
        <v>36000</v>
      </c>
      <c r="X16" s="77">
        <f>ROUND(W16*11,2)</f>
        <v>396000</v>
      </c>
      <c r="Y16" s="75">
        <f>CEILING(X16,1000)</f>
        <v>396000</v>
      </c>
      <c r="Z16" s="76"/>
      <c r="AA16" s="76"/>
      <c r="AB16" s="76"/>
      <c r="AC16" s="76"/>
      <c r="AD16" s="76"/>
      <c r="AE16" s="76">
        <f>Y16</f>
        <v>396000</v>
      </c>
      <c r="AF16" s="76"/>
      <c r="AG16" s="42" t="s">
        <v>28</v>
      </c>
      <c r="AH16" s="5">
        <v>8760</v>
      </c>
      <c r="AI16" s="76"/>
      <c r="AJ16" s="76"/>
      <c r="AK16" s="76"/>
      <c r="AL16" s="76"/>
      <c r="AM16" s="76"/>
      <c r="AN16" s="78">
        <f>ROUND(Ceny!$B$39*12,2)</f>
        <v>0</v>
      </c>
      <c r="AO16" s="76"/>
      <c r="AP16" s="76"/>
      <c r="AQ16" s="76"/>
      <c r="AR16" s="76"/>
      <c r="AS16" s="76"/>
      <c r="AT16" s="76"/>
      <c r="AU16" s="78">
        <f>ROUND($Y16*Ceny!$B$10/100,2)</f>
        <v>0</v>
      </c>
      <c r="AV16" s="76"/>
      <c r="AW16" s="78">
        <f>ROUND(SUM(AP16:AV16),2)</f>
        <v>0</v>
      </c>
      <c r="AX16" s="73" t="s">
        <v>352</v>
      </c>
      <c r="AY16" s="76"/>
      <c r="AZ16" s="76"/>
      <c r="BA16" s="76"/>
      <c r="BB16" s="76"/>
      <c r="BC16" s="78">
        <f>ROUND((Ceny!$B$48*AE16)/100,2)</f>
        <v>6332.04</v>
      </c>
      <c r="BD16" s="76"/>
      <c r="BE16" s="76"/>
      <c r="BF16" s="76"/>
      <c r="BG16" s="76"/>
      <c r="BH16" s="76"/>
      <c r="BI16" s="78">
        <f>ROUND((Ceny!$D$48*L16*AH16/100),2)</f>
        <v>8572.19</v>
      </c>
      <c r="BJ16" s="76"/>
      <c r="BK16" s="241">
        <f>ROUND(SUM(AY16:BD16),2)</f>
        <v>6332.04</v>
      </c>
      <c r="BL16" s="241">
        <f>ROUND(SUM(BE16:BJ16),2)</f>
        <v>8572.19</v>
      </c>
      <c r="BM16" s="80">
        <f>ROUND(SUM(AI16:AO16)+AW16+BK16+BL16,2)</f>
        <v>14904.23</v>
      </c>
      <c r="BN16" s="80">
        <f>ROUND(BM16*1.23,2)</f>
        <v>18332.2</v>
      </c>
    </row>
    <row r="17" spans="1:67" s="23" customFormat="1" ht="21" customHeight="1" x14ac:dyDescent="0.25">
      <c r="A17" s="11">
        <v>14</v>
      </c>
      <c r="B17" s="91"/>
      <c r="C17" s="92">
        <v>3</v>
      </c>
      <c r="D17" s="93"/>
      <c r="E17" s="94" t="s">
        <v>47</v>
      </c>
      <c r="F17" s="94"/>
      <c r="G17" s="95"/>
      <c r="H17" s="96" t="s">
        <v>509</v>
      </c>
      <c r="I17" s="96" t="s">
        <v>507</v>
      </c>
      <c r="J17" s="97"/>
      <c r="K17" s="97"/>
      <c r="L17" s="98"/>
      <c r="M17" s="99"/>
      <c r="N17" s="99"/>
      <c r="O17" s="99"/>
      <c r="P17" s="99"/>
      <c r="Q17" s="100">
        <f t="shared" ref="Q17:AF17" si="11">SUM(Q18:Q20)</f>
        <v>82241</v>
      </c>
      <c r="R17" s="100">
        <f t="shared" si="11"/>
        <v>72781</v>
      </c>
      <c r="S17" s="100">
        <f t="shared" si="11"/>
        <v>75873</v>
      </c>
      <c r="T17" s="100">
        <f t="shared" si="11"/>
        <v>109160</v>
      </c>
      <c r="U17" s="100">
        <f t="shared" si="11"/>
        <v>76965.000000000015</v>
      </c>
      <c r="V17" s="100">
        <f t="shared" si="11"/>
        <v>84661.5</v>
      </c>
      <c r="W17" s="100">
        <f t="shared" si="11"/>
        <v>102300</v>
      </c>
      <c r="X17" s="101">
        <f t="shared" si="11"/>
        <v>1125300</v>
      </c>
      <c r="Y17" s="100">
        <f t="shared" si="11"/>
        <v>1126000</v>
      </c>
      <c r="Z17" s="100">
        <f t="shared" si="11"/>
        <v>0</v>
      </c>
      <c r="AA17" s="100">
        <f t="shared" si="11"/>
        <v>9000</v>
      </c>
      <c r="AB17" s="100">
        <f t="shared" si="11"/>
        <v>0</v>
      </c>
      <c r="AC17" s="100">
        <f t="shared" si="11"/>
        <v>0</v>
      </c>
      <c r="AD17" s="100">
        <f t="shared" si="11"/>
        <v>182000</v>
      </c>
      <c r="AE17" s="100">
        <f t="shared" si="11"/>
        <v>0</v>
      </c>
      <c r="AF17" s="100">
        <f t="shared" si="11"/>
        <v>935000</v>
      </c>
      <c r="AG17" s="102"/>
      <c r="AH17" s="102"/>
      <c r="AI17" s="102">
        <f t="shared" ref="AI17:BN17" si="12">SUM(AI18:AI20)</f>
        <v>0</v>
      </c>
      <c r="AJ17" s="102">
        <f t="shared" si="12"/>
        <v>0</v>
      </c>
      <c r="AK17" s="102">
        <f t="shared" si="12"/>
        <v>0</v>
      </c>
      <c r="AL17" s="102">
        <f t="shared" si="12"/>
        <v>0</v>
      </c>
      <c r="AM17" s="102">
        <f t="shared" si="12"/>
        <v>0</v>
      </c>
      <c r="AN17" s="102">
        <f t="shared" si="12"/>
        <v>0</v>
      </c>
      <c r="AO17" s="102">
        <f t="shared" si="12"/>
        <v>0</v>
      </c>
      <c r="AP17" s="102">
        <f t="shared" si="12"/>
        <v>0</v>
      </c>
      <c r="AQ17" s="102">
        <f t="shared" si="12"/>
        <v>0</v>
      </c>
      <c r="AR17" s="102">
        <f t="shared" si="12"/>
        <v>0</v>
      </c>
      <c r="AS17" s="102">
        <f t="shared" si="12"/>
        <v>0</v>
      </c>
      <c r="AT17" s="102">
        <f t="shared" si="12"/>
        <v>0</v>
      </c>
      <c r="AU17" s="102">
        <f t="shared" si="12"/>
        <v>0</v>
      </c>
      <c r="AV17" s="102">
        <f t="shared" si="12"/>
        <v>0</v>
      </c>
      <c r="AW17" s="102">
        <f t="shared" si="12"/>
        <v>0</v>
      </c>
      <c r="AX17" s="102">
        <f t="shared" si="12"/>
        <v>4076.12</v>
      </c>
      <c r="AY17" s="102">
        <f t="shared" si="12"/>
        <v>0</v>
      </c>
      <c r="AZ17" s="102">
        <f t="shared" si="12"/>
        <v>359.82</v>
      </c>
      <c r="BA17" s="102">
        <f t="shared" si="12"/>
        <v>0</v>
      </c>
      <c r="BB17" s="102">
        <f t="shared" si="12"/>
        <v>5687.5</v>
      </c>
      <c r="BC17" s="102">
        <f t="shared" si="12"/>
        <v>0</v>
      </c>
      <c r="BD17" s="102">
        <f t="shared" si="12"/>
        <v>14847.8</v>
      </c>
      <c r="BE17" s="102">
        <f t="shared" si="12"/>
        <v>0</v>
      </c>
      <c r="BF17" s="102">
        <f t="shared" si="12"/>
        <v>97.56</v>
      </c>
      <c r="BG17" s="102">
        <f t="shared" si="12"/>
        <v>0</v>
      </c>
      <c r="BH17" s="102">
        <f t="shared" si="12"/>
        <v>1800.96</v>
      </c>
      <c r="BI17" s="102">
        <f t="shared" si="12"/>
        <v>0</v>
      </c>
      <c r="BJ17" s="102">
        <f t="shared" si="12"/>
        <v>60568.83</v>
      </c>
      <c r="BK17" s="102">
        <f t="shared" si="12"/>
        <v>20895.12</v>
      </c>
      <c r="BL17" s="102">
        <f t="shared" si="12"/>
        <v>62467.35</v>
      </c>
      <c r="BM17" s="102">
        <f t="shared" si="12"/>
        <v>87438.590000000011</v>
      </c>
      <c r="BN17" s="102">
        <f t="shared" si="12"/>
        <v>107549.47</v>
      </c>
    </row>
    <row r="18" spans="1:67" ht="21" customHeight="1" x14ac:dyDescent="0.25">
      <c r="A18" s="11">
        <v>15</v>
      </c>
      <c r="B18" s="64">
        <v>9</v>
      </c>
      <c r="C18" s="65"/>
      <c r="D18" s="66">
        <v>1</v>
      </c>
      <c r="E18" s="71" t="s">
        <v>48</v>
      </c>
      <c r="F18" s="67" t="s">
        <v>49</v>
      </c>
      <c r="G18" s="68" t="s">
        <v>399</v>
      </c>
      <c r="H18" s="69"/>
      <c r="I18" s="69"/>
      <c r="J18" s="70" t="s">
        <v>467</v>
      </c>
      <c r="K18" s="70" t="s">
        <v>468</v>
      </c>
      <c r="L18" s="105">
        <v>1317</v>
      </c>
      <c r="M18" s="71" t="s">
        <v>418</v>
      </c>
      <c r="N18" s="71" t="s">
        <v>47</v>
      </c>
      <c r="O18" s="67" t="s">
        <v>49</v>
      </c>
      <c r="P18" s="42">
        <v>5732745883</v>
      </c>
      <c r="Q18" s="103">
        <v>65274</v>
      </c>
      <c r="R18" s="103">
        <v>57607</v>
      </c>
      <c r="S18" s="104">
        <v>61248</v>
      </c>
      <c r="T18" s="106">
        <v>92000</v>
      </c>
      <c r="U18" s="76">
        <f>(Q18+R18+S18)/3</f>
        <v>61376.333333333336</v>
      </c>
      <c r="V18" s="76">
        <f>U18*1.1</f>
        <v>67513.966666666674</v>
      </c>
      <c r="W18" s="242">
        <v>85000</v>
      </c>
      <c r="X18" s="77">
        <f>ROUND(W18*11,2)</f>
        <v>935000</v>
      </c>
      <c r="Y18" s="75">
        <f>CEILING(X18,1000)</f>
        <v>935000</v>
      </c>
      <c r="Z18" s="76"/>
      <c r="AA18" s="76"/>
      <c r="AB18" s="76"/>
      <c r="AC18" s="76"/>
      <c r="AD18" s="76"/>
      <c r="AE18" s="76"/>
      <c r="AF18" s="76">
        <f>Y18</f>
        <v>935000</v>
      </c>
      <c r="AG18" s="107">
        <v>0.36199999999999999</v>
      </c>
      <c r="AH18" s="5">
        <v>8760</v>
      </c>
      <c r="AI18" s="76"/>
      <c r="AJ18" s="76"/>
      <c r="AK18" s="76"/>
      <c r="AL18" s="76"/>
      <c r="AM18" s="76"/>
      <c r="AN18" s="76"/>
      <c r="AO18" s="78">
        <f>ROUND(Ceny!$B$40*12,2)</f>
        <v>0</v>
      </c>
      <c r="AP18" s="76"/>
      <c r="AQ18" s="76"/>
      <c r="AR18" s="76"/>
      <c r="AS18" s="76"/>
      <c r="AT18" s="76"/>
      <c r="AU18" s="76"/>
      <c r="AV18" s="78">
        <f>ROUND($Y18*Ceny!$B$11/100,2)</f>
        <v>0</v>
      </c>
      <c r="AW18" s="78">
        <f>ROUND(SUM(AP18:AV18),2)</f>
        <v>0</v>
      </c>
      <c r="AX18" s="108">
        <f>ROUND(AG18*Y18/100,2)</f>
        <v>3384.7</v>
      </c>
      <c r="AY18" s="76"/>
      <c r="AZ18" s="76"/>
      <c r="BA18" s="76"/>
      <c r="BB18" s="76"/>
      <c r="BC18" s="76"/>
      <c r="BD18" s="78">
        <f>ROUND(((Ceny!$B$49*AF18/100)),2)</f>
        <v>14847.8</v>
      </c>
      <c r="BE18" s="76"/>
      <c r="BF18" s="76"/>
      <c r="BG18" s="76"/>
      <c r="BH18" s="76"/>
      <c r="BI18" s="76"/>
      <c r="BJ18" s="78">
        <f>ROUND((Ceny!$D$49*L18*AH18/100),2)</f>
        <v>60568.83</v>
      </c>
      <c r="BK18" s="241">
        <f>ROUND(SUM(AY18:BD18),2)</f>
        <v>14847.8</v>
      </c>
      <c r="BL18" s="241">
        <f>ROUND(SUM(BE18:BJ18),2)</f>
        <v>60568.83</v>
      </c>
      <c r="BM18" s="80">
        <f>ROUND(SUM(AI18:AO18)+AW18+AX18+BK18+BL18,2)</f>
        <v>78801.33</v>
      </c>
      <c r="BN18" s="80">
        <f>ROUND(BM18*1.23,2)</f>
        <v>96925.64</v>
      </c>
    </row>
    <row r="19" spans="1:67" ht="21" customHeight="1" x14ac:dyDescent="0.25">
      <c r="A19" s="11">
        <v>16</v>
      </c>
      <c r="B19" s="64">
        <v>10</v>
      </c>
      <c r="C19" s="65"/>
      <c r="D19" s="66">
        <v>2</v>
      </c>
      <c r="E19" s="71" t="s">
        <v>50</v>
      </c>
      <c r="F19" s="67" t="s">
        <v>49</v>
      </c>
      <c r="G19" s="68" t="s">
        <v>51</v>
      </c>
      <c r="H19" s="69"/>
      <c r="I19" s="69"/>
      <c r="J19" s="70" t="s">
        <v>42</v>
      </c>
      <c r="K19" s="70" t="s">
        <v>464</v>
      </c>
      <c r="L19" s="70"/>
      <c r="M19" s="71" t="s">
        <v>418</v>
      </c>
      <c r="N19" s="71" t="s">
        <v>47</v>
      </c>
      <c r="O19" s="67" t="s">
        <v>49</v>
      </c>
      <c r="P19" s="42">
        <v>5732745883</v>
      </c>
      <c r="Q19" s="103">
        <v>16259</v>
      </c>
      <c r="R19" s="103">
        <v>14672</v>
      </c>
      <c r="S19" s="104">
        <v>13835</v>
      </c>
      <c r="T19" s="75">
        <f>CEILING(V19,10)</f>
        <v>16420</v>
      </c>
      <c r="U19" s="76">
        <f>(Q19+R19+S19)/3</f>
        <v>14922</v>
      </c>
      <c r="V19" s="76">
        <f>U19*1.1</f>
        <v>16414.2</v>
      </c>
      <c r="W19" s="242">
        <v>16500</v>
      </c>
      <c r="X19" s="77">
        <f>ROUND(W19*11,2)</f>
        <v>181500</v>
      </c>
      <c r="Y19" s="75">
        <f>CEILING(X19,1000)</f>
        <v>182000</v>
      </c>
      <c r="Z19" s="76"/>
      <c r="AA19" s="76"/>
      <c r="AB19" s="76"/>
      <c r="AC19" s="76"/>
      <c r="AD19" s="76">
        <f>Y19</f>
        <v>182000</v>
      </c>
      <c r="AE19" s="76"/>
      <c r="AF19" s="76"/>
      <c r="AG19" s="107">
        <v>0.36199999999999999</v>
      </c>
      <c r="AH19" s="5" t="s">
        <v>351</v>
      </c>
      <c r="AI19" s="76"/>
      <c r="AJ19" s="76"/>
      <c r="AK19" s="76"/>
      <c r="AL19" s="76"/>
      <c r="AM19" s="78">
        <f>ROUND(Ceny!$B$38*12,2)</f>
        <v>0</v>
      </c>
      <c r="AN19" s="76"/>
      <c r="AO19" s="76"/>
      <c r="AP19" s="76"/>
      <c r="AQ19" s="76"/>
      <c r="AR19" s="76"/>
      <c r="AS19" s="76"/>
      <c r="AT19" s="78">
        <f>ROUND($Y19*Ceny!$B$9/100,2)</f>
        <v>0</v>
      </c>
      <c r="AU19" s="76"/>
      <c r="AV19" s="76"/>
      <c r="AW19" s="78">
        <f>ROUND(SUM(AP19:AV19),2)</f>
        <v>0</v>
      </c>
      <c r="AX19" s="108">
        <f>ROUND(AG19*Y19/100,2)</f>
        <v>658.84</v>
      </c>
      <c r="AY19" s="76"/>
      <c r="AZ19" s="76"/>
      <c r="BA19" s="76"/>
      <c r="BB19" s="78">
        <f>ROUND(Ceny!$B$47*AD19/100,2)</f>
        <v>5687.5</v>
      </c>
      <c r="BC19" s="76"/>
      <c r="BD19" s="76"/>
      <c r="BE19" s="76"/>
      <c r="BF19" s="76"/>
      <c r="BG19" s="76"/>
      <c r="BH19" s="78">
        <f>ROUND(Ceny!$C$47*12,2)</f>
        <v>1800.96</v>
      </c>
      <c r="BI19" s="76"/>
      <c r="BJ19" s="76"/>
      <c r="BK19" s="241">
        <f>ROUND(SUM(AY19:BD19),2)</f>
        <v>5687.5</v>
      </c>
      <c r="BL19" s="241">
        <f>ROUND(SUM(BE19:BJ19),2)</f>
        <v>1800.96</v>
      </c>
      <c r="BM19" s="80">
        <f>ROUND(SUM(AI19:AO19)+AW19+AX19+BK19+BL19,2)</f>
        <v>8147.3</v>
      </c>
      <c r="BN19" s="80">
        <f>ROUND(BM19*1.23,2)</f>
        <v>10021.18</v>
      </c>
    </row>
    <row r="20" spans="1:67" ht="21" customHeight="1" x14ac:dyDescent="0.25">
      <c r="A20" s="11">
        <v>17</v>
      </c>
      <c r="B20" s="64">
        <v>11</v>
      </c>
      <c r="C20" s="65"/>
      <c r="D20" s="66">
        <v>3</v>
      </c>
      <c r="E20" s="71" t="s">
        <v>52</v>
      </c>
      <c r="F20" s="67" t="s">
        <v>49</v>
      </c>
      <c r="G20" s="68" t="s">
        <v>53</v>
      </c>
      <c r="H20" s="69"/>
      <c r="I20" s="69"/>
      <c r="J20" s="70" t="s">
        <v>469</v>
      </c>
      <c r="K20" s="70" t="s">
        <v>470</v>
      </c>
      <c r="L20" s="70"/>
      <c r="M20" s="71" t="s">
        <v>418</v>
      </c>
      <c r="N20" s="71" t="s">
        <v>47</v>
      </c>
      <c r="O20" s="67" t="s">
        <v>49</v>
      </c>
      <c r="P20" s="42">
        <v>5732745883</v>
      </c>
      <c r="Q20" s="103">
        <v>708</v>
      </c>
      <c r="R20" s="103">
        <v>502</v>
      </c>
      <c r="S20" s="104">
        <v>790</v>
      </c>
      <c r="T20" s="75">
        <f>CEILING(V20,10)</f>
        <v>740</v>
      </c>
      <c r="U20" s="76">
        <f>(Q20+R20+S20)/3</f>
        <v>666.66666666666663</v>
      </c>
      <c r="V20" s="76">
        <f>U20*1.1</f>
        <v>733.33333333333337</v>
      </c>
      <c r="W20" s="242">
        <v>800</v>
      </c>
      <c r="X20" s="77">
        <f>ROUND(W20*11,2)</f>
        <v>8800</v>
      </c>
      <c r="Y20" s="75">
        <f>CEILING(X20,1000)</f>
        <v>9000</v>
      </c>
      <c r="Z20" s="76"/>
      <c r="AA20" s="76">
        <f>Y20</f>
        <v>9000</v>
      </c>
      <c r="AB20" s="76"/>
      <c r="AC20" s="76"/>
      <c r="AD20" s="76"/>
      <c r="AE20" s="76"/>
      <c r="AF20" s="76"/>
      <c r="AG20" s="107">
        <v>0.36199999999999999</v>
      </c>
      <c r="AH20" s="5" t="s">
        <v>351</v>
      </c>
      <c r="AI20" s="76"/>
      <c r="AJ20" s="78">
        <f>ROUND(Ceny!$B$35*12,2)</f>
        <v>0</v>
      </c>
      <c r="AK20" s="76"/>
      <c r="AL20" s="76"/>
      <c r="AM20" s="76"/>
      <c r="AN20" s="76"/>
      <c r="AO20" s="76"/>
      <c r="AP20" s="76"/>
      <c r="AQ20" s="78">
        <f>ROUND($Y20*Ceny!$B$6/100,2)</f>
        <v>0</v>
      </c>
      <c r="AR20" s="76"/>
      <c r="AS20" s="76"/>
      <c r="AT20" s="76"/>
      <c r="AU20" s="76"/>
      <c r="AV20" s="76"/>
      <c r="AW20" s="78">
        <f>ROUND(SUM(AP20:AV20),2)</f>
        <v>0</v>
      </c>
      <c r="AX20" s="108">
        <f>ROUND(AG20*Y20/100,2)</f>
        <v>32.58</v>
      </c>
      <c r="AY20" s="76"/>
      <c r="AZ20" s="78">
        <f>ROUND(Ceny!$B$45*AA20/100,2)</f>
        <v>359.82</v>
      </c>
      <c r="BA20" s="76"/>
      <c r="BB20" s="76"/>
      <c r="BC20" s="76"/>
      <c r="BD20" s="76"/>
      <c r="BE20" s="76"/>
      <c r="BF20" s="78">
        <f>ROUND(Ceny!$C$45*12,2)</f>
        <v>97.56</v>
      </c>
      <c r="BG20" s="76"/>
      <c r="BH20" s="76"/>
      <c r="BI20" s="76"/>
      <c r="BJ20" s="76"/>
      <c r="BK20" s="241">
        <f>ROUND(SUM(AY20:BD20),2)</f>
        <v>359.82</v>
      </c>
      <c r="BL20" s="241">
        <f>ROUND(SUM(BE20:BJ20),2)</f>
        <v>97.56</v>
      </c>
      <c r="BM20" s="80">
        <f>ROUND(SUM(AI20:AO20)+AW20+AX20+BK20+BL20,2)</f>
        <v>489.96</v>
      </c>
      <c r="BN20" s="80">
        <f>ROUND(BM20*1.23,2)</f>
        <v>602.65</v>
      </c>
    </row>
    <row r="21" spans="1:67" s="23" customFormat="1" ht="21" customHeight="1" x14ac:dyDescent="0.25">
      <c r="A21" s="11">
        <v>18</v>
      </c>
      <c r="B21" s="91"/>
      <c r="C21" s="92">
        <v>4</v>
      </c>
      <c r="D21" s="93"/>
      <c r="E21" s="94" t="s">
        <v>54</v>
      </c>
      <c r="F21" s="94"/>
      <c r="G21" s="95"/>
      <c r="H21" s="96" t="s">
        <v>510</v>
      </c>
      <c r="I21" s="96" t="s">
        <v>507</v>
      </c>
      <c r="J21" s="97"/>
      <c r="K21" s="97"/>
      <c r="L21" s="98"/>
      <c r="M21" s="99"/>
      <c r="N21" s="99"/>
      <c r="O21" s="99"/>
      <c r="P21" s="99"/>
      <c r="Q21" s="100">
        <f t="shared" ref="Q21:AF21" si="13">SUM(Q22:Q22)</f>
        <v>44942</v>
      </c>
      <c r="R21" s="100">
        <f t="shared" si="13"/>
        <v>42855</v>
      </c>
      <c r="S21" s="100">
        <f t="shared" si="13"/>
        <v>43363</v>
      </c>
      <c r="T21" s="100">
        <f t="shared" si="13"/>
        <v>48100</v>
      </c>
      <c r="U21" s="100">
        <f t="shared" si="13"/>
        <v>43720</v>
      </c>
      <c r="V21" s="100">
        <f t="shared" si="13"/>
        <v>48092.000000000007</v>
      </c>
      <c r="W21" s="100">
        <f t="shared" si="13"/>
        <v>50000</v>
      </c>
      <c r="X21" s="101">
        <f t="shared" si="13"/>
        <v>550000</v>
      </c>
      <c r="Y21" s="100">
        <f t="shared" si="13"/>
        <v>550000</v>
      </c>
      <c r="Z21" s="100">
        <f t="shared" si="13"/>
        <v>0</v>
      </c>
      <c r="AA21" s="100">
        <f t="shared" si="13"/>
        <v>0</v>
      </c>
      <c r="AB21" s="100">
        <f t="shared" si="13"/>
        <v>0</v>
      </c>
      <c r="AC21" s="100">
        <f t="shared" si="13"/>
        <v>0</v>
      </c>
      <c r="AD21" s="100">
        <f t="shared" si="13"/>
        <v>0</v>
      </c>
      <c r="AE21" s="100">
        <f t="shared" si="13"/>
        <v>550000</v>
      </c>
      <c r="AF21" s="100">
        <f t="shared" si="13"/>
        <v>0</v>
      </c>
      <c r="AG21" s="102"/>
      <c r="AH21" s="102"/>
      <c r="AI21" s="102">
        <f t="shared" ref="AI21:AW21" si="14">SUM(AI22:AI22)</f>
        <v>0</v>
      </c>
      <c r="AJ21" s="102">
        <f t="shared" si="14"/>
        <v>0</v>
      </c>
      <c r="AK21" s="102">
        <f t="shared" si="14"/>
        <v>0</v>
      </c>
      <c r="AL21" s="102">
        <f t="shared" si="14"/>
        <v>0</v>
      </c>
      <c r="AM21" s="102">
        <f t="shared" si="14"/>
        <v>0</v>
      </c>
      <c r="AN21" s="102">
        <f t="shared" si="14"/>
        <v>0</v>
      </c>
      <c r="AO21" s="102">
        <f t="shared" si="14"/>
        <v>0</v>
      </c>
      <c r="AP21" s="102">
        <f t="shared" si="14"/>
        <v>0</v>
      </c>
      <c r="AQ21" s="102">
        <f t="shared" si="14"/>
        <v>0</v>
      </c>
      <c r="AR21" s="102">
        <f t="shared" si="14"/>
        <v>0</v>
      </c>
      <c r="AS21" s="102">
        <f t="shared" si="14"/>
        <v>0</v>
      </c>
      <c r="AT21" s="102">
        <f t="shared" si="14"/>
        <v>0</v>
      </c>
      <c r="AU21" s="102">
        <f t="shared" si="14"/>
        <v>0</v>
      </c>
      <c r="AV21" s="102">
        <f t="shared" si="14"/>
        <v>0</v>
      </c>
      <c r="AW21" s="102">
        <f t="shared" si="14"/>
        <v>0</v>
      </c>
      <c r="AX21" s="102"/>
      <c r="AY21" s="102">
        <f t="shared" ref="AY21:BN21" si="15">SUM(AY22:AY22)</f>
        <v>0</v>
      </c>
      <c r="AZ21" s="102">
        <f t="shared" si="15"/>
        <v>0</v>
      </c>
      <c r="BA21" s="102">
        <f t="shared" si="15"/>
        <v>0</v>
      </c>
      <c r="BB21" s="102">
        <f t="shared" si="15"/>
        <v>0</v>
      </c>
      <c r="BC21" s="102">
        <f t="shared" si="15"/>
        <v>8794.5</v>
      </c>
      <c r="BD21" s="102">
        <f t="shared" si="15"/>
        <v>0</v>
      </c>
      <c r="BE21" s="102">
        <f t="shared" si="15"/>
        <v>0</v>
      </c>
      <c r="BF21" s="102">
        <f t="shared" si="15"/>
        <v>0</v>
      </c>
      <c r="BG21" s="102">
        <f t="shared" si="15"/>
        <v>0</v>
      </c>
      <c r="BH21" s="102">
        <f t="shared" si="15"/>
        <v>0</v>
      </c>
      <c r="BI21" s="102">
        <f t="shared" si="15"/>
        <v>8572.19</v>
      </c>
      <c r="BJ21" s="102">
        <f t="shared" si="15"/>
        <v>0</v>
      </c>
      <c r="BK21" s="102">
        <f t="shared" si="15"/>
        <v>8794.5</v>
      </c>
      <c r="BL21" s="102">
        <f t="shared" si="15"/>
        <v>8572.19</v>
      </c>
      <c r="BM21" s="102">
        <f t="shared" si="15"/>
        <v>17366.689999999999</v>
      </c>
      <c r="BN21" s="102">
        <f t="shared" si="15"/>
        <v>21361.03</v>
      </c>
    </row>
    <row r="22" spans="1:67" s="32" customFormat="1" ht="21" customHeight="1" x14ac:dyDescent="0.25">
      <c r="A22" s="11">
        <v>19</v>
      </c>
      <c r="B22" s="64">
        <v>12</v>
      </c>
      <c r="C22" s="65"/>
      <c r="D22" s="66">
        <v>1</v>
      </c>
      <c r="E22" s="71" t="s">
        <v>54</v>
      </c>
      <c r="F22" s="71" t="s">
        <v>55</v>
      </c>
      <c r="G22" s="68" t="s">
        <v>389</v>
      </c>
      <c r="H22" s="69"/>
      <c r="I22" s="69"/>
      <c r="J22" s="70" t="s">
        <v>465</v>
      </c>
      <c r="K22" s="70" t="s">
        <v>466</v>
      </c>
      <c r="L22" s="70">
        <v>176</v>
      </c>
      <c r="M22" s="71" t="s">
        <v>418</v>
      </c>
      <c r="N22" s="71" t="s">
        <v>54</v>
      </c>
      <c r="O22" s="71" t="s">
        <v>55</v>
      </c>
      <c r="P22" s="42">
        <v>5732745883</v>
      </c>
      <c r="Q22" s="103">
        <v>44942</v>
      </c>
      <c r="R22" s="103">
        <v>42855</v>
      </c>
      <c r="S22" s="104">
        <v>43363</v>
      </c>
      <c r="T22" s="75">
        <f>CEILING(V22,10)</f>
        <v>48100</v>
      </c>
      <c r="U22" s="76">
        <f>(Q22+R22+S22)/3</f>
        <v>43720</v>
      </c>
      <c r="V22" s="76">
        <f>U22*1.1</f>
        <v>48092.000000000007</v>
      </c>
      <c r="W22" s="242">
        <v>50000</v>
      </c>
      <c r="X22" s="77">
        <f>ROUND(W22*11,2)</f>
        <v>550000</v>
      </c>
      <c r="Y22" s="75">
        <f>CEILING(X22,1000)</f>
        <v>550000</v>
      </c>
      <c r="Z22" s="76"/>
      <c r="AA22" s="76"/>
      <c r="AB22" s="76"/>
      <c r="AC22" s="76"/>
      <c r="AD22" s="76"/>
      <c r="AE22" s="76">
        <f>Y22</f>
        <v>550000</v>
      </c>
      <c r="AF22" s="76"/>
      <c r="AG22" s="42" t="s">
        <v>28</v>
      </c>
      <c r="AH22" s="5">
        <v>8760</v>
      </c>
      <c r="AI22" s="76"/>
      <c r="AJ22" s="76"/>
      <c r="AK22" s="76"/>
      <c r="AL22" s="76"/>
      <c r="AM22" s="76"/>
      <c r="AN22" s="78">
        <f>ROUND(Ceny!$B$39*12,2)</f>
        <v>0</v>
      </c>
      <c r="AO22" s="76"/>
      <c r="AP22" s="76"/>
      <c r="AQ22" s="76"/>
      <c r="AR22" s="76"/>
      <c r="AS22" s="76"/>
      <c r="AT22" s="76"/>
      <c r="AU22" s="78">
        <f>ROUND($Y22*Ceny!$B$10/100,2)</f>
        <v>0</v>
      </c>
      <c r="AV22" s="76"/>
      <c r="AW22" s="78">
        <f>ROUND(SUM(AP22:AV22),2)</f>
        <v>0</v>
      </c>
      <c r="AX22" s="73" t="s">
        <v>352</v>
      </c>
      <c r="AY22" s="76"/>
      <c r="AZ22" s="76"/>
      <c r="BA22" s="76"/>
      <c r="BB22" s="76"/>
      <c r="BC22" s="78">
        <f>ROUND((Ceny!$B$48*AE22)/100,2)</f>
        <v>8794.5</v>
      </c>
      <c r="BD22" s="76"/>
      <c r="BE22" s="76"/>
      <c r="BF22" s="76"/>
      <c r="BG22" s="76"/>
      <c r="BH22" s="76"/>
      <c r="BI22" s="78">
        <f>ROUND((Ceny!$D$48*L22*AH22/100),2)</f>
        <v>8572.19</v>
      </c>
      <c r="BJ22" s="76"/>
      <c r="BK22" s="241">
        <f>ROUND(SUM(AY22:BD22),2)</f>
        <v>8794.5</v>
      </c>
      <c r="BL22" s="241">
        <f>ROUND(SUM(BE22:BJ22),2)</f>
        <v>8572.19</v>
      </c>
      <c r="BM22" s="80">
        <f>ROUND(SUM(AI22:AO22)+AW22+BK22+BL22,2)</f>
        <v>17366.689999999999</v>
      </c>
      <c r="BN22" s="80">
        <f>ROUND(BM22*1.23,2)</f>
        <v>21361.03</v>
      </c>
    </row>
    <row r="23" spans="1:67" s="109" customFormat="1" ht="21" customHeight="1" x14ac:dyDescent="0.25">
      <c r="A23" s="11">
        <v>20</v>
      </c>
      <c r="B23" s="91"/>
      <c r="C23" s="92">
        <v>5</v>
      </c>
      <c r="D23" s="93"/>
      <c r="E23" s="94" t="s">
        <v>62</v>
      </c>
      <c r="F23" s="94"/>
      <c r="G23" s="95"/>
      <c r="H23" s="96" t="s">
        <v>511</v>
      </c>
      <c r="I23" s="96" t="s">
        <v>507</v>
      </c>
      <c r="J23" s="97"/>
      <c r="K23" s="97"/>
      <c r="L23" s="98"/>
      <c r="M23" s="99"/>
      <c r="N23" s="99"/>
      <c r="O23" s="99"/>
      <c r="P23" s="99"/>
      <c r="Q23" s="100">
        <f t="shared" ref="Q23:AF23" si="16">SUM(Q24)</f>
        <v>44942</v>
      </c>
      <c r="R23" s="100">
        <f t="shared" si="16"/>
        <v>42855</v>
      </c>
      <c r="S23" s="100">
        <f t="shared" si="16"/>
        <v>43363</v>
      </c>
      <c r="T23" s="100">
        <f t="shared" si="16"/>
        <v>48100</v>
      </c>
      <c r="U23" s="100">
        <f t="shared" si="16"/>
        <v>43720</v>
      </c>
      <c r="V23" s="100">
        <f t="shared" si="16"/>
        <v>48092.000000000007</v>
      </c>
      <c r="W23" s="100">
        <f t="shared" si="16"/>
        <v>25500</v>
      </c>
      <c r="X23" s="101">
        <f t="shared" si="16"/>
        <v>280500</v>
      </c>
      <c r="Y23" s="100">
        <f t="shared" si="16"/>
        <v>281000</v>
      </c>
      <c r="Z23" s="100">
        <f t="shared" si="16"/>
        <v>0</v>
      </c>
      <c r="AA23" s="100">
        <f t="shared" si="16"/>
        <v>0</v>
      </c>
      <c r="AB23" s="100">
        <f t="shared" si="16"/>
        <v>0</v>
      </c>
      <c r="AC23" s="100">
        <f t="shared" si="16"/>
        <v>0</v>
      </c>
      <c r="AD23" s="100">
        <f t="shared" si="16"/>
        <v>0</v>
      </c>
      <c r="AE23" s="100">
        <f t="shared" si="16"/>
        <v>281000</v>
      </c>
      <c r="AF23" s="100">
        <f t="shared" si="16"/>
        <v>0</v>
      </c>
      <c r="AG23" s="102"/>
      <c r="AH23" s="102"/>
      <c r="AI23" s="102">
        <f t="shared" ref="AI23:AW23" si="17">SUM(AI24)</f>
        <v>0</v>
      </c>
      <c r="AJ23" s="102">
        <f t="shared" si="17"/>
        <v>0</v>
      </c>
      <c r="AK23" s="102">
        <f t="shared" si="17"/>
        <v>0</v>
      </c>
      <c r="AL23" s="102">
        <f t="shared" si="17"/>
        <v>0</v>
      </c>
      <c r="AM23" s="102">
        <f t="shared" si="17"/>
        <v>0</v>
      </c>
      <c r="AN23" s="102">
        <f t="shared" si="17"/>
        <v>0</v>
      </c>
      <c r="AO23" s="102">
        <f t="shared" si="17"/>
        <v>0</v>
      </c>
      <c r="AP23" s="102">
        <f t="shared" si="17"/>
        <v>0</v>
      </c>
      <c r="AQ23" s="102">
        <f t="shared" si="17"/>
        <v>0</v>
      </c>
      <c r="AR23" s="102">
        <f t="shared" si="17"/>
        <v>0</v>
      </c>
      <c r="AS23" s="102">
        <f t="shared" si="17"/>
        <v>0</v>
      </c>
      <c r="AT23" s="102">
        <f t="shared" si="17"/>
        <v>0</v>
      </c>
      <c r="AU23" s="102">
        <f t="shared" si="17"/>
        <v>0</v>
      </c>
      <c r="AV23" s="102">
        <f t="shared" si="17"/>
        <v>0</v>
      </c>
      <c r="AW23" s="102">
        <f t="shared" si="17"/>
        <v>0</v>
      </c>
      <c r="AX23" s="102"/>
      <c r="AY23" s="102">
        <f t="shared" ref="AY23:BN23" si="18">SUM(AY24)</f>
        <v>0</v>
      </c>
      <c r="AZ23" s="102">
        <f t="shared" si="18"/>
        <v>0</v>
      </c>
      <c r="BA23" s="102">
        <f t="shared" si="18"/>
        <v>0</v>
      </c>
      <c r="BB23" s="102">
        <f t="shared" si="18"/>
        <v>0</v>
      </c>
      <c r="BC23" s="102">
        <f t="shared" si="18"/>
        <v>4493.1899999999996</v>
      </c>
      <c r="BD23" s="102">
        <f t="shared" si="18"/>
        <v>0</v>
      </c>
      <c r="BE23" s="102">
        <f t="shared" si="18"/>
        <v>0</v>
      </c>
      <c r="BF23" s="102">
        <f t="shared" si="18"/>
        <v>0</v>
      </c>
      <c r="BG23" s="102">
        <f t="shared" si="18"/>
        <v>0</v>
      </c>
      <c r="BH23" s="102">
        <f t="shared" si="18"/>
        <v>0</v>
      </c>
      <c r="BI23" s="102">
        <f t="shared" si="18"/>
        <v>6818.78</v>
      </c>
      <c r="BJ23" s="102">
        <f t="shared" si="18"/>
        <v>0</v>
      </c>
      <c r="BK23" s="102">
        <f t="shared" si="18"/>
        <v>4493.1899999999996</v>
      </c>
      <c r="BL23" s="102">
        <f t="shared" si="18"/>
        <v>6818.78</v>
      </c>
      <c r="BM23" s="102">
        <f t="shared" si="18"/>
        <v>11311.97</v>
      </c>
      <c r="BN23" s="102">
        <f t="shared" si="18"/>
        <v>13913.72</v>
      </c>
    </row>
    <row r="24" spans="1:67" ht="21" customHeight="1" x14ac:dyDescent="0.25">
      <c r="A24" s="11">
        <v>19</v>
      </c>
      <c r="B24" s="64">
        <v>12</v>
      </c>
      <c r="C24" s="65"/>
      <c r="D24" s="66">
        <v>1</v>
      </c>
      <c r="E24" s="71" t="s">
        <v>62</v>
      </c>
      <c r="F24" s="67" t="s">
        <v>63</v>
      </c>
      <c r="G24" s="68" t="s">
        <v>64</v>
      </c>
      <c r="H24" s="69"/>
      <c r="I24" s="69"/>
      <c r="J24" s="70" t="s">
        <v>465</v>
      </c>
      <c r="K24" s="70" t="s">
        <v>466</v>
      </c>
      <c r="L24" s="70">
        <v>140</v>
      </c>
      <c r="M24" s="71" t="s">
        <v>418</v>
      </c>
      <c r="N24" s="71" t="s">
        <v>490</v>
      </c>
      <c r="O24" s="67" t="s">
        <v>63</v>
      </c>
      <c r="P24" s="110">
        <v>5732745883</v>
      </c>
      <c r="Q24" s="103">
        <v>44942</v>
      </c>
      <c r="R24" s="103">
        <v>42855</v>
      </c>
      <c r="S24" s="104">
        <v>43363</v>
      </c>
      <c r="T24" s="75">
        <f>CEILING(V24,10)</f>
        <v>48100</v>
      </c>
      <c r="U24" s="76">
        <f>(Q24+R24+S24)/3</f>
        <v>43720</v>
      </c>
      <c r="V24" s="76">
        <f>U24*1.1</f>
        <v>48092.000000000007</v>
      </c>
      <c r="W24" s="242">
        <v>25500</v>
      </c>
      <c r="X24" s="77">
        <f>ROUND(W24*11,2)</f>
        <v>280500</v>
      </c>
      <c r="Y24" s="75">
        <f>CEILING(X24,1000)</f>
        <v>281000</v>
      </c>
      <c r="Z24" s="76"/>
      <c r="AA24" s="76"/>
      <c r="AB24" s="76"/>
      <c r="AC24" s="76"/>
      <c r="AD24" s="76"/>
      <c r="AE24" s="76">
        <f>Y24</f>
        <v>281000</v>
      </c>
      <c r="AF24" s="76"/>
      <c r="AG24" s="42" t="s">
        <v>28</v>
      </c>
      <c r="AH24" s="5">
        <v>8760</v>
      </c>
      <c r="AI24" s="76"/>
      <c r="AJ24" s="76"/>
      <c r="AK24" s="76"/>
      <c r="AL24" s="76"/>
      <c r="AM24" s="78"/>
      <c r="AN24" s="76">
        <f>ROUND(Ceny!$B$39*12,2)</f>
        <v>0</v>
      </c>
      <c r="AO24" s="76"/>
      <c r="AP24" s="76"/>
      <c r="AQ24" s="76"/>
      <c r="AR24" s="76"/>
      <c r="AS24" s="76"/>
      <c r="AT24" s="78"/>
      <c r="AU24" s="76">
        <f>ROUND($Y24*Ceny!$B$10/100,2)</f>
        <v>0</v>
      </c>
      <c r="AV24" s="76"/>
      <c r="AW24" s="78">
        <f>ROUND(SUM(AP24:AV24),2)</f>
        <v>0</v>
      </c>
      <c r="AX24" s="73" t="s">
        <v>352</v>
      </c>
      <c r="AY24" s="76"/>
      <c r="AZ24" s="76"/>
      <c r="BA24" s="76"/>
      <c r="BB24" s="78"/>
      <c r="BC24" s="76">
        <f>ROUND((Ceny!$B$48*AE24)/100,2)</f>
        <v>4493.1899999999996</v>
      </c>
      <c r="BD24" s="76"/>
      <c r="BE24" s="76"/>
      <c r="BF24" s="76"/>
      <c r="BG24" s="76"/>
      <c r="BH24" s="78"/>
      <c r="BI24" s="76">
        <f>ROUND((Ceny!$D$48*L24*AH24/100),2)</f>
        <v>6818.78</v>
      </c>
      <c r="BJ24" s="76"/>
      <c r="BK24" s="241">
        <f>ROUND(SUM(AY24:BD24),2)</f>
        <v>4493.1899999999996</v>
      </c>
      <c r="BL24" s="241">
        <f>ROUND(SUM(BE24:BJ24),2)</f>
        <v>6818.78</v>
      </c>
      <c r="BM24" s="80">
        <f>ROUND(SUM(AI24:AO24)+AW24+BK24+BL24,2)</f>
        <v>11311.97</v>
      </c>
      <c r="BN24" s="80">
        <f>ROUND(BM24*1.23,2)</f>
        <v>13913.72</v>
      </c>
    </row>
    <row r="25" spans="1:67" s="23" customFormat="1" ht="21" customHeight="1" x14ac:dyDescent="0.25">
      <c r="A25" s="11">
        <v>24</v>
      </c>
      <c r="B25" s="91"/>
      <c r="C25" s="92">
        <v>6</v>
      </c>
      <c r="D25" s="93"/>
      <c r="E25" s="94" t="s">
        <v>67</v>
      </c>
      <c r="F25" s="94"/>
      <c r="G25" s="95"/>
      <c r="H25" s="96" t="s">
        <v>512</v>
      </c>
      <c r="I25" s="96" t="s">
        <v>507</v>
      </c>
      <c r="J25" s="97"/>
      <c r="K25" s="97"/>
      <c r="L25" s="98"/>
      <c r="M25" s="99"/>
      <c r="N25" s="99"/>
      <c r="O25" s="99"/>
      <c r="P25" s="99"/>
      <c r="Q25" s="100">
        <f t="shared" ref="Q25:AF25" si="19">SUM(Q26:Q35)</f>
        <v>8651</v>
      </c>
      <c r="R25" s="100">
        <f t="shared" si="19"/>
        <v>7569</v>
      </c>
      <c r="S25" s="100">
        <f t="shared" si="19"/>
        <v>10006</v>
      </c>
      <c r="T25" s="100">
        <f t="shared" si="19"/>
        <v>10170</v>
      </c>
      <c r="U25" s="100">
        <f t="shared" si="19"/>
        <v>8742</v>
      </c>
      <c r="V25" s="100">
        <f t="shared" si="19"/>
        <v>9616.2000000000007</v>
      </c>
      <c r="W25" s="100">
        <f t="shared" si="19"/>
        <v>12240</v>
      </c>
      <c r="X25" s="101">
        <f t="shared" si="19"/>
        <v>134640</v>
      </c>
      <c r="Y25" s="100">
        <f t="shared" si="19"/>
        <v>134400</v>
      </c>
      <c r="Z25" s="100">
        <f t="shared" si="19"/>
        <v>400</v>
      </c>
      <c r="AA25" s="100">
        <f t="shared" si="19"/>
        <v>12000</v>
      </c>
      <c r="AB25" s="100">
        <f t="shared" si="19"/>
        <v>0</v>
      </c>
      <c r="AC25" s="100">
        <f t="shared" si="19"/>
        <v>122000</v>
      </c>
      <c r="AD25" s="100">
        <f t="shared" si="19"/>
        <v>0</v>
      </c>
      <c r="AE25" s="100">
        <f t="shared" si="19"/>
        <v>0</v>
      </c>
      <c r="AF25" s="100">
        <f t="shared" si="19"/>
        <v>0</v>
      </c>
      <c r="AG25" s="102"/>
      <c r="AH25" s="102"/>
      <c r="AI25" s="102">
        <f t="shared" ref="AI25:AW25" si="20">SUM(AI26:AI35)</f>
        <v>0</v>
      </c>
      <c r="AJ25" s="102">
        <f t="shared" si="20"/>
        <v>0</v>
      </c>
      <c r="AK25" s="102">
        <f t="shared" si="20"/>
        <v>0</v>
      </c>
      <c r="AL25" s="102">
        <f t="shared" si="20"/>
        <v>0</v>
      </c>
      <c r="AM25" s="102">
        <f t="shared" si="20"/>
        <v>0</v>
      </c>
      <c r="AN25" s="102">
        <f t="shared" si="20"/>
        <v>0</v>
      </c>
      <c r="AO25" s="102">
        <f t="shared" si="20"/>
        <v>0</v>
      </c>
      <c r="AP25" s="102">
        <f t="shared" si="20"/>
        <v>0</v>
      </c>
      <c r="AQ25" s="102">
        <f t="shared" si="20"/>
        <v>0</v>
      </c>
      <c r="AR25" s="102">
        <f t="shared" si="20"/>
        <v>0</v>
      </c>
      <c r="AS25" s="102">
        <f t="shared" si="20"/>
        <v>0</v>
      </c>
      <c r="AT25" s="102">
        <f t="shared" si="20"/>
        <v>0</v>
      </c>
      <c r="AU25" s="102">
        <f t="shared" si="20"/>
        <v>0</v>
      </c>
      <c r="AV25" s="102">
        <f t="shared" si="20"/>
        <v>0</v>
      </c>
      <c r="AW25" s="102">
        <f t="shared" si="20"/>
        <v>0</v>
      </c>
      <c r="AX25" s="102"/>
      <c r="AY25" s="102">
        <f t="shared" ref="AY25:BN25" si="21">SUM(AY26:AY35)</f>
        <v>20.260000000000002</v>
      </c>
      <c r="AZ25" s="102">
        <f t="shared" si="21"/>
        <v>479.76</v>
      </c>
      <c r="BA25" s="102">
        <f t="shared" si="21"/>
        <v>4389.5600000000004</v>
      </c>
      <c r="BB25" s="102">
        <f t="shared" si="21"/>
        <v>0</v>
      </c>
      <c r="BC25" s="102">
        <f t="shared" si="21"/>
        <v>0</v>
      </c>
      <c r="BD25" s="102">
        <f t="shared" si="21"/>
        <v>0</v>
      </c>
      <c r="BE25" s="102">
        <f t="shared" si="21"/>
        <v>45.96</v>
      </c>
      <c r="BF25" s="102">
        <f t="shared" si="21"/>
        <v>390.24</v>
      </c>
      <c r="BG25" s="102">
        <f t="shared" si="21"/>
        <v>1276.8000000000002</v>
      </c>
      <c r="BH25" s="102">
        <f t="shared" si="21"/>
        <v>0</v>
      </c>
      <c r="BI25" s="102">
        <f t="shared" si="21"/>
        <v>0</v>
      </c>
      <c r="BJ25" s="102">
        <f t="shared" si="21"/>
        <v>0</v>
      </c>
      <c r="BK25" s="102">
        <f t="shared" si="21"/>
        <v>4889.58</v>
      </c>
      <c r="BL25" s="102">
        <f t="shared" si="21"/>
        <v>1713</v>
      </c>
      <c r="BM25" s="102">
        <f t="shared" si="21"/>
        <v>6602.58</v>
      </c>
      <c r="BN25" s="102">
        <f t="shared" si="21"/>
        <v>8121.1899999999978</v>
      </c>
    </row>
    <row r="26" spans="1:67" s="32" customFormat="1" ht="21" customHeight="1" x14ac:dyDescent="0.25">
      <c r="A26" s="11">
        <v>26</v>
      </c>
      <c r="B26" s="64">
        <v>16</v>
      </c>
      <c r="C26" s="65"/>
      <c r="D26" s="66">
        <v>1</v>
      </c>
      <c r="E26" s="71" t="s">
        <v>496</v>
      </c>
      <c r="F26" s="67" t="s">
        <v>69</v>
      </c>
      <c r="G26" s="112" t="s">
        <v>70</v>
      </c>
      <c r="H26" s="113"/>
      <c r="I26" s="113"/>
      <c r="J26" s="114" t="s">
        <v>24</v>
      </c>
      <c r="K26" s="114" t="s">
        <v>463</v>
      </c>
      <c r="L26" s="114"/>
      <c r="M26" s="71" t="s">
        <v>418</v>
      </c>
      <c r="N26" s="71" t="s">
        <v>67</v>
      </c>
      <c r="O26" s="67" t="s">
        <v>71</v>
      </c>
      <c r="P26" s="42">
        <v>5732745883</v>
      </c>
      <c r="Q26" s="103">
        <v>1459</v>
      </c>
      <c r="R26" s="103">
        <v>1419</v>
      </c>
      <c r="S26" s="115">
        <v>1534</v>
      </c>
      <c r="T26" s="75">
        <f t="shared" ref="T26:T34" si="22">CEILING(V26,10)</f>
        <v>1620</v>
      </c>
      <c r="U26" s="76">
        <f t="shared" ref="U26" si="23">(Q26+R26+S26)/3</f>
        <v>1470.6666666666667</v>
      </c>
      <c r="V26" s="76">
        <f t="shared" ref="V26" si="24">U26*1.1</f>
        <v>1617.7333333333336</v>
      </c>
      <c r="W26" s="242">
        <v>2500</v>
      </c>
      <c r="X26" s="77">
        <f t="shared" ref="X26" si="25">ROUND(W26*11,2)</f>
        <v>27500</v>
      </c>
      <c r="Y26" s="75">
        <f>FLOOR(X26,1000)</f>
        <v>27000</v>
      </c>
      <c r="Z26" s="76"/>
      <c r="AA26" s="76"/>
      <c r="AB26" s="76"/>
      <c r="AC26" s="76">
        <f>$Y26</f>
        <v>27000</v>
      </c>
      <c r="AD26" s="76"/>
      <c r="AE26" s="76"/>
      <c r="AF26" s="76"/>
      <c r="AG26" s="42" t="s">
        <v>28</v>
      </c>
      <c r="AH26" s="5" t="s">
        <v>351</v>
      </c>
      <c r="AI26" s="76"/>
      <c r="AJ26" s="76"/>
      <c r="AK26" s="76"/>
      <c r="AL26" s="78">
        <f>ROUND(Ceny!$B$37*12,2)</f>
        <v>0</v>
      </c>
      <c r="AM26" s="76"/>
      <c r="AN26" s="76"/>
      <c r="AO26" s="76"/>
      <c r="AP26" s="76"/>
      <c r="AQ26" s="76"/>
      <c r="AR26" s="76"/>
      <c r="AS26" s="78">
        <f>ROUND($Y26*Ceny!$B$8/100,2)</f>
        <v>0</v>
      </c>
      <c r="AT26" s="76"/>
      <c r="AU26" s="76"/>
      <c r="AV26" s="76"/>
      <c r="AW26" s="78">
        <f t="shared" ref="AW26" si="26">ROUND(SUM(AP26:AV26),2)</f>
        <v>0</v>
      </c>
      <c r="AX26" s="73" t="s">
        <v>352</v>
      </c>
      <c r="AY26" s="76"/>
      <c r="AZ26" s="76"/>
      <c r="BA26" s="79">
        <f>ROUND(Ceny!$B$46*AC26/100,2)</f>
        <v>971.46</v>
      </c>
      <c r="BB26" s="76"/>
      <c r="BC26" s="76"/>
      <c r="BD26" s="76"/>
      <c r="BE26" s="76"/>
      <c r="BF26" s="76"/>
      <c r="BG26" s="79">
        <f>ROUND(Ceny!$C$46*12,2)</f>
        <v>255.36</v>
      </c>
      <c r="BH26" s="76"/>
      <c r="BI26" s="76"/>
      <c r="BJ26" s="76"/>
      <c r="BK26" s="241">
        <f t="shared" ref="BK26" si="27">ROUND(SUM(AY26:BD26),2)</f>
        <v>971.46</v>
      </c>
      <c r="BL26" s="241">
        <f t="shared" ref="BL26" si="28">ROUND(SUM(BE26:BJ26),2)</f>
        <v>255.36</v>
      </c>
      <c r="BM26" s="80">
        <f t="shared" ref="BM26" si="29">ROUND(SUM(AI26:AO26)+AW26+BK26+BL26,2)</f>
        <v>1226.82</v>
      </c>
      <c r="BN26" s="80">
        <f t="shared" ref="BN26" si="30">ROUND(BM26*1.23,2)</f>
        <v>1508.99</v>
      </c>
      <c r="BO26" s="23"/>
    </row>
    <row r="27" spans="1:67" s="32" customFormat="1" ht="21" customHeight="1" x14ac:dyDescent="0.25">
      <c r="A27" s="11">
        <v>26</v>
      </c>
      <c r="B27" s="64">
        <v>16</v>
      </c>
      <c r="C27" s="65"/>
      <c r="D27" s="66">
        <v>2</v>
      </c>
      <c r="E27" s="71" t="s">
        <v>72</v>
      </c>
      <c r="F27" s="67" t="s">
        <v>73</v>
      </c>
      <c r="G27" s="112" t="s">
        <v>74</v>
      </c>
      <c r="H27" s="113"/>
      <c r="I27" s="113"/>
      <c r="J27" s="114" t="s">
        <v>24</v>
      </c>
      <c r="K27" s="114" t="s">
        <v>463</v>
      </c>
      <c r="L27" s="114"/>
      <c r="M27" s="71" t="s">
        <v>418</v>
      </c>
      <c r="N27" s="71" t="s">
        <v>67</v>
      </c>
      <c r="O27" s="67" t="s">
        <v>71</v>
      </c>
      <c r="P27" s="42">
        <v>5732745883</v>
      </c>
      <c r="Q27" s="103">
        <v>1459</v>
      </c>
      <c r="R27" s="103">
        <v>1419</v>
      </c>
      <c r="S27" s="115">
        <v>1534</v>
      </c>
      <c r="T27" s="75">
        <f t="shared" si="22"/>
        <v>1620</v>
      </c>
      <c r="U27" s="76">
        <f t="shared" ref="U27:U35" si="31">(Q27+R27+S27)/3</f>
        <v>1470.6666666666667</v>
      </c>
      <c r="V27" s="76">
        <f t="shared" ref="V27:V35" si="32">U27*1.1</f>
        <v>1617.7333333333336</v>
      </c>
      <c r="W27" s="242">
        <v>1900</v>
      </c>
      <c r="X27" s="77">
        <f t="shared" ref="X27:X35" si="33">ROUND(W27*11,2)</f>
        <v>20900</v>
      </c>
      <c r="Y27" s="75">
        <f>CEILING(X27,1000)</f>
        <v>21000</v>
      </c>
      <c r="Z27" s="76"/>
      <c r="AA27" s="76"/>
      <c r="AB27" s="76"/>
      <c r="AC27" s="76">
        <f>$Y27</f>
        <v>21000</v>
      </c>
      <c r="AD27" s="76"/>
      <c r="AE27" s="76"/>
      <c r="AF27" s="76"/>
      <c r="AG27" s="42" t="s">
        <v>28</v>
      </c>
      <c r="AH27" s="5" t="s">
        <v>351</v>
      </c>
      <c r="AI27" s="76"/>
      <c r="AJ27" s="76"/>
      <c r="AK27" s="76"/>
      <c r="AL27" s="78">
        <f>ROUND(Ceny!$B$37*12,2)</f>
        <v>0</v>
      </c>
      <c r="AM27" s="76"/>
      <c r="AN27" s="76"/>
      <c r="AO27" s="76"/>
      <c r="AP27" s="76"/>
      <c r="AQ27" s="76"/>
      <c r="AR27" s="76"/>
      <c r="AS27" s="78">
        <f>ROUND($Y27*Ceny!$B$8/100,2)</f>
        <v>0</v>
      </c>
      <c r="AT27" s="76"/>
      <c r="AU27" s="76"/>
      <c r="AV27" s="76"/>
      <c r="AW27" s="78">
        <f t="shared" ref="AW27:AW35" si="34">ROUND(SUM(AP27:AV27),2)</f>
        <v>0</v>
      </c>
      <c r="AX27" s="73" t="s">
        <v>352</v>
      </c>
      <c r="AY27" s="76"/>
      <c r="AZ27" s="76"/>
      <c r="BA27" s="79">
        <f>ROUND(Ceny!$B$46*AC27/100,2)</f>
        <v>755.58</v>
      </c>
      <c r="BB27" s="76"/>
      <c r="BC27" s="76"/>
      <c r="BD27" s="76"/>
      <c r="BE27" s="76"/>
      <c r="BF27" s="76"/>
      <c r="BG27" s="79">
        <f>ROUND(Ceny!$C$46*12,2)</f>
        <v>255.36</v>
      </c>
      <c r="BH27" s="76"/>
      <c r="BI27" s="76"/>
      <c r="BJ27" s="76"/>
      <c r="BK27" s="241">
        <f t="shared" ref="BK27:BK35" si="35">ROUND(SUM(AY27:BD27),2)</f>
        <v>755.58</v>
      </c>
      <c r="BL27" s="241">
        <f t="shared" ref="BL27:BL35" si="36">ROUND(SUM(BE27:BJ27),2)</f>
        <v>255.36</v>
      </c>
      <c r="BM27" s="80">
        <f t="shared" ref="BM27:BM35" si="37">ROUND(SUM(AI27:AO27)+AW27+BK27+BL27,2)</f>
        <v>1010.94</v>
      </c>
      <c r="BN27" s="80">
        <f t="shared" ref="BN27:BN35" si="38">ROUND(BM27*1.23,2)</f>
        <v>1243.46</v>
      </c>
      <c r="BO27" s="23"/>
    </row>
    <row r="28" spans="1:67" ht="21" customHeight="1" x14ac:dyDescent="0.25">
      <c r="A28" s="11">
        <v>27</v>
      </c>
      <c r="B28" s="64">
        <v>17</v>
      </c>
      <c r="C28" s="65"/>
      <c r="D28" s="66">
        <v>3</v>
      </c>
      <c r="E28" s="71" t="s">
        <v>390</v>
      </c>
      <c r="F28" s="67" t="s">
        <v>75</v>
      </c>
      <c r="G28" s="112" t="s">
        <v>76</v>
      </c>
      <c r="H28" s="113"/>
      <c r="I28" s="113"/>
      <c r="J28" s="114" t="s">
        <v>469</v>
      </c>
      <c r="K28" s="114" t="s">
        <v>470</v>
      </c>
      <c r="L28" s="114"/>
      <c r="M28" s="71" t="s">
        <v>418</v>
      </c>
      <c r="N28" s="71" t="s">
        <v>67</v>
      </c>
      <c r="O28" s="67" t="s">
        <v>71</v>
      </c>
      <c r="P28" s="42">
        <v>5732745883</v>
      </c>
      <c r="Q28" s="103">
        <v>445</v>
      </c>
      <c r="R28" s="103">
        <v>152</v>
      </c>
      <c r="S28" s="104">
        <v>771</v>
      </c>
      <c r="T28" s="75">
        <f t="shared" si="22"/>
        <v>510</v>
      </c>
      <c r="U28" s="76">
        <f t="shared" si="31"/>
        <v>456</v>
      </c>
      <c r="V28" s="76">
        <f t="shared" si="32"/>
        <v>501.6</v>
      </c>
      <c r="W28" s="242">
        <v>300</v>
      </c>
      <c r="X28" s="77">
        <f t="shared" si="33"/>
        <v>3300</v>
      </c>
      <c r="Y28" s="75">
        <f>FLOOR(X28,1000)</f>
        <v>3000</v>
      </c>
      <c r="Z28" s="76"/>
      <c r="AA28" s="76">
        <f>Y28</f>
        <v>3000</v>
      </c>
      <c r="AB28" s="76"/>
      <c r="AC28" s="76"/>
      <c r="AD28" s="76"/>
      <c r="AE28" s="76"/>
      <c r="AF28" s="76"/>
      <c r="AG28" s="42" t="s">
        <v>28</v>
      </c>
      <c r="AH28" s="5" t="s">
        <v>351</v>
      </c>
      <c r="AI28" s="76"/>
      <c r="AJ28" s="78">
        <f>ROUND(Ceny!$B$35*12,2)</f>
        <v>0</v>
      </c>
      <c r="AK28" s="76"/>
      <c r="AL28" s="76"/>
      <c r="AM28" s="76"/>
      <c r="AN28" s="76"/>
      <c r="AO28" s="76"/>
      <c r="AP28" s="76"/>
      <c r="AQ28" s="78">
        <f>ROUND($Y28*Ceny!$B$6/100,2)</f>
        <v>0</v>
      </c>
      <c r="AR28" s="76"/>
      <c r="AS28" s="76"/>
      <c r="AT28" s="76"/>
      <c r="AU28" s="76"/>
      <c r="AV28" s="76"/>
      <c r="AW28" s="78">
        <f t="shared" si="34"/>
        <v>0</v>
      </c>
      <c r="AX28" s="73" t="s">
        <v>352</v>
      </c>
      <c r="AY28" s="76"/>
      <c r="AZ28" s="78">
        <f>ROUND(Ceny!$B$45*AA28/100,2)</f>
        <v>119.94</v>
      </c>
      <c r="BA28" s="76"/>
      <c r="BB28" s="76"/>
      <c r="BC28" s="76"/>
      <c r="BD28" s="76"/>
      <c r="BE28" s="76"/>
      <c r="BF28" s="78">
        <f>ROUND(Ceny!$C$45*12,2)</f>
        <v>97.56</v>
      </c>
      <c r="BG28" s="76"/>
      <c r="BH28" s="76"/>
      <c r="BI28" s="76"/>
      <c r="BJ28" s="76"/>
      <c r="BK28" s="241">
        <f t="shared" si="35"/>
        <v>119.94</v>
      </c>
      <c r="BL28" s="241">
        <f t="shared" si="36"/>
        <v>97.56</v>
      </c>
      <c r="BM28" s="80">
        <f t="shared" si="37"/>
        <v>217.5</v>
      </c>
      <c r="BN28" s="80">
        <f t="shared" si="38"/>
        <v>267.52999999999997</v>
      </c>
      <c r="BO28" s="23"/>
    </row>
    <row r="29" spans="1:67" s="32" customFormat="1" ht="21" customHeight="1" x14ac:dyDescent="0.25">
      <c r="A29" s="11">
        <v>28</v>
      </c>
      <c r="B29" s="64">
        <v>18</v>
      </c>
      <c r="C29" s="65"/>
      <c r="D29" s="66">
        <v>4</v>
      </c>
      <c r="E29" s="71" t="s">
        <v>390</v>
      </c>
      <c r="F29" s="67" t="s">
        <v>77</v>
      </c>
      <c r="G29" s="112" t="s">
        <v>78</v>
      </c>
      <c r="H29" s="113"/>
      <c r="I29" s="113"/>
      <c r="J29" s="114" t="s">
        <v>471</v>
      </c>
      <c r="K29" s="114" t="s">
        <v>472</v>
      </c>
      <c r="L29" s="114"/>
      <c r="M29" s="71" t="s">
        <v>418</v>
      </c>
      <c r="N29" s="71" t="s">
        <v>67</v>
      </c>
      <c r="O29" s="67" t="s">
        <v>71</v>
      </c>
      <c r="P29" s="42">
        <v>5732745883</v>
      </c>
      <c r="Q29" s="103">
        <v>21</v>
      </c>
      <c r="R29" s="103">
        <v>18</v>
      </c>
      <c r="S29" s="115">
        <v>23</v>
      </c>
      <c r="T29" s="75">
        <f t="shared" si="22"/>
        <v>30</v>
      </c>
      <c r="U29" s="76">
        <f t="shared" si="31"/>
        <v>20.666666666666668</v>
      </c>
      <c r="V29" s="76">
        <f t="shared" si="32"/>
        <v>22.733333333333338</v>
      </c>
      <c r="W29" s="242">
        <v>40</v>
      </c>
      <c r="X29" s="77">
        <f t="shared" si="33"/>
        <v>440</v>
      </c>
      <c r="Y29" s="75">
        <f>FLOOR(X29,100)</f>
        <v>400</v>
      </c>
      <c r="Z29" s="76">
        <f>Y29</f>
        <v>400</v>
      </c>
      <c r="AA29" s="76"/>
      <c r="AB29" s="76"/>
      <c r="AC29" s="76"/>
      <c r="AD29" s="76"/>
      <c r="AE29" s="76"/>
      <c r="AF29" s="76"/>
      <c r="AG29" s="42" t="s">
        <v>28</v>
      </c>
      <c r="AH29" s="5" t="s">
        <v>351</v>
      </c>
      <c r="AI29" s="78">
        <f>ROUND(Ceny!$B$34*12,2)</f>
        <v>0</v>
      </c>
      <c r="AJ29" s="76"/>
      <c r="AK29" s="76"/>
      <c r="AL29" s="76"/>
      <c r="AM29" s="76"/>
      <c r="AN29" s="76"/>
      <c r="AO29" s="76"/>
      <c r="AP29" s="78">
        <f>ROUND($Y29*Ceny!$B$5/100,2)</f>
        <v>0</v>
      </c>
      <c r="AQ29" s="76"/>
      <c r="AR29" s="76"/>
      <c r="AS29" s="76"/>
      <c r="AT29" s="76"/>
      <c r="AU29" s="76"/>
      <c r="AV29" s="76"/>
      <c r="AW29" s="78">
        <f t="shared" si="34"/>
        <v>0</v>
      </c>
      <c r="AX29" s="73" t="s">
        <v>352</v>
      </c>
      <c r="AY29" s="78">
        <f>ROUND(Ceny!$B$44*Z29/100,2)</f>
        <v>20.260000000000002</v>
      </c>
      <c r="AZ29" s="76"/>
      <c r="BA29" s="76"/>
      <c r="BB29" s="76"/>
      <c r="BC29" s="76"/>
      <c r="BD29" s="76"/>
      <c r="BE29" s="78">
        <f>ROUND(Ceny!$C$44*12,2)</f>
        <v>45.96</v>
      </c>
      <c r="BF29" s="76"/>
      <c r="BG29" s="76"/>
      <c r="BH29" s="76"/>
      <c r="BI29" s="76"/>
      <c r="BJ29" s="76"/>
      <c r="BK29" s="241">
        <f t="shared" si="35"/>
        <v>20.260000000000002</v>
      </c>
      <c r="BL29" s="241">
        <f t="shared" si="36"/>
        <v>45.96</v>
      </c>
      <c r="BM29" s="80">
        <f t="shared" si="37"/>
        <v>66.22</v>
      </c>
      <c r="BN29" s="80">
        <f t="shared" si="38"/>
        <v>81.45</v>
      </c>
      <c r="BO29" s="23"/>
    </row>
    <row r="30" spans="1:67" s="32" customFormat="1" ht="21" customHeight="1" x14ac:dyDescent="0.25">
      <c r="A30" s="11">
        <v>26</v>
      </c>
      <c r="B30" s="64">
        <v>16</v>
      </c>
      <c r="C30" s="65"/>
      <c r="D30" s="66">
        <v>5</v>
      </c>
      <c r="E30" s="71" t="s">
        <v>390</v>
      </c>
      <c r="F30" s="67" t="s">
        <v>403</v>
      </c>
      <c r="G30" s="112" t="s">
        <v>411</v>
      </c>
      <c r="H30" s="113"/>
      <c r="I30" s="113"/>
      <c r="J30" s="114" t="s">
        <v>24</v>
      </c>
      <c r="K30" s="114" t="s">
        <v>463</v>
      </c>
      <c r="L30" s="114"/>
      <c r="M30" s="71" t="s">
        <v>418</v>
      </c>
      <c r="N30" s="71" t="s">
        <v>67</v>
      </c>
      <c r="O30" s="67" t="s">
        <v>71</v>
      </c>
      <c r="P30" s="42">
        <v>5732745883</v>
      </c>
      <c r="Q30" s="103">
        <v>1459</v>
      </c>
      <c r="R30" s="103">
        <v>1419</v>
      </c>
      <c r="S30" s="115">
        <v>1534</v>
      </c>
      <c r="T30" s="75">
        <f t="shared" si="22"/>
        <v>1620</v>
      </c>
      <c r="U30" s="76">
        <f t="shared" ref="U30:U32" si="39">(Q30+R30+S30)/3</f>
        <v>1470.6666666666667</v>
      </c>
      <c r="V30" s="76">
        <f t="shared" ref="V30:V32" si="40">U30*1.1</f>
        <v>1617.7333333333336</v>
      </c>
      <c r="W30" s="242">
        <v>2500</v>
      </c>
      <c r="X30" s="77">
        <f t="shared" ref="X30:X32" si="41">ROUND(W30*11,2)</f>
        <v>27500</v>
      </c>
      <c r="Y30" s="75">
        <f>CEILING(X30,1000)</f>
        <v>28000</v>
      </c>
      <c r="Z30" s="76"/>
      <c r="AA30" s="76"/>
      <c r="AB30" s="76"/>
      <c r="AC30" s="76">
        <f>$Y30</f>
        <v>28000</v>
      </c>
      <c r="AD30" s="76"/>
      <c r="AE30" s="76"/>
      <c r="AF30" s="76"/>
      <c r="AG30" s="42" t="s">
        <v>28</v>
      </c>
      <c r="AH30" s="5" t="s">
        <v>351</v>
      </c>
      <c r="AI30" s="76"/>
      <c r="AJ30" s="76"/>
      <c r="AK30" s="76"/>
      <c r="AL30" s="78">
        <f>ROUND(Ceny!$B$37*12,2)</f>
        <v>0</v>
      </c>
      <c r="AM30" s="76"/>
      <c r="AN30" s="76"/>
      <c r="AO30" s="76"/>
      <c r="AP30" s="76"/>
      <c r="AQ30" s="76"/>
      <c r="AR30" s="76"/>
      <c r="AS30" s="78">
        <f>ROUND($Y30*Ceny!$B$8/100,2)</f>
        <v>0</v>
      </c>
      <c r="AT30" s="76"/>
      <c r="AU30" s="76"/>
      <c r="AV30" s="76"/>
      <c r="AW30" s="78">
        <f t="shared" ref="AW30:AW32" si="42">ROUND(SUM(AP30:AV30),2)</f>
        <v>0</v>
      </c>
      <c r="AX30" s="73" t="s">
        <v>352</v>
      </c>
      <c r="AY30" s="76"/>
      <c r="AZ30" s="76"/>
      <c r="BA30" s="79">
        <f>ROUND(Ceny!$B$46*AC30/100,2)</f>
        <v>1007.44</v>
      </c>
      <c r="BB30" s="76"/>
      <c r="BC30" s="76"/>
      <c r="BD30" s="76"/>
      <c r="BE30" s="76"/>
      <c r="BF30" s="76"/>
      <c r="BG30" s="79">
        <f>ROUND(Ceny!$C$46*12,2)</f>
        <v>255.36</v>
      </c>
      <c r="BH30" s="76"/>
      <c r="BI30" s="76"/>
      <c r="BJ30" s="76"/>
      <c r="BK30" s="241">
        <f t="shared" ref="BK30:BK32" si="43">ROUND(SUM(AY30:BD30),2)</f>
        <v>1007.44</v>
      </c>
      <c r="BL30" s="241">
        <f t="shared" ref="BL30:BL32" si="44">ROUND(SUM(BE30:BJ30),2)</f>
        <v>255.36</v>
      </c>
      <c r="BM30" s="80">
        <f t="shared" ref="BM30:BM32" si="45">ROUND(SUM(AI30:AO30)+AW30+BK30+BL30,2)</f>
        <v>1262.8</v>
      </c>
      <c r="BN30" s="80">
        <f t="shared" ref="BN30:BN32" si="46">ROUND(BM30*1.23,2)</f>
        <v>1553.24</v>
      </c>
      <c r="BO30" s="23"/>
    </row>
    <row r="31" spans="1:67" s="32" customFormat="1" ht="21" customHeight="1" x14ac:dyDescent="0.25">
      <c r="A31" s="11">
        <v>26</v>
      </c>
      <c r="B31" s="64">
        <v>16</v>
      </c>
      <c r="C31" s="65"/>
      <c r="D31" s="66">
        <v>6</v>
      </c>
      <c r="E31" s="71" t="s">
        <v>390</v>
      </c>
      <c r="F31" s="67" t="s">
        <v>445</v>
      </c>
      <c r="G31" s="112" t="s">
        <v>446</v>
      </c>
      <c r="H31" s="113"/>
      <c r="I31" s="113"/>
      <c r="J31" s="114" t="s">
        <v>24</v>
      </c>
      <c r="K31" s="114" t="s">
        <v>463</v>
      </c>
      <c r="L31" s="114"/>
      <c r="M31" s="71" t="s">
        <v>418</v>
      </c>
      <c r="N31" s="71" t="s">
        <v>67</v>
      </c>
      <c r="O31" s="67" t="s">
        <v>71</v>
      </c>
      <c r="P31" s="42">
        <v>5732745883</v>
      </c>
      <c r="Q31" s="103">
        <v>1459</v>
      </c>
      <c r="R31" s="103">
        <v>1419</v>
      </c>
      <c r="S31" s="115">
        <v>1534</v>
      </c>
      <c r="T31" s="75">
        <f t="shared" si="22"/>
        <v>1620</v>
      </c>
      <c r="U31" s="76">
        <f t="shared" si="39"/>
        <v>1470.6666666666667</v>
      </c>
      <c r="V31" s="76">
        <f t="shared" si="40"/>
        <v>1617.7333333333336</v>
      </c>
      <c r="W31" s="242">
        <v>2500</v>
      </c>
      <c r="X31" s="77">
        <f t="shared" si="41"/>
        <v>27500</v>
      </c>
      <c r="Y31" s="75">
        <f>CEILING(X31,1000)</f>
        <v>28000</v>
      </c>
      <c r="Z31" s="76"/>
      <c r="AA31" s="76"/>
      <c r="AB31" s="76"/>
      <c r="AC31" s="76">
        <f>$Y31</f>
        <v>28000</v>
      </c>
      <c r="AD31" s="76"/>
      <c r="AE31" s="76"/>
      <c r="AF31" s="76"/>
      <c r="AG31" s="42" t="s">
        <v>28</v>
      </c>
      <c r="AH31" s="5" t="s">
        <v>351</v>
      </c>
      <c r="AI31" s="76"/>
      <c r="AJ31" s="76"/>
      <c r="AK31" s="76"/>
      <c r="AL31" s="78">
        <f>ROUND(Ceny!$B$37*12,2)</f>
        <v>0</v>
      </c>
      <c r="AM31" s="76"/>
      <c r="AN31" s="76"/>
      <c r="AO31" s="76"/>
      <c r="AP31" s="76"/>
      <c r="AQ31" s="76"/>
      <c r="AR31" s="76"/>
      <c r="AS31" s="78">
        <f>ROUND($Y31*Ceny!$B$8/100,2)</f>
        <v>0</v>
      </c>
      <c r="AT31" s="76"/>
      <c r="AU31" s="76"/>
      <c r="AV31" s="76"/>
      <c r="AW31" s="78">
        <f t="shared" si="42"/>
        <v>0</v>
      </c>
      <c r="AX31" s="73" t="s">
        <v>352</v>
      </c>
      <c r="AY31" s="76"/>
      <c r="AZ31" s="76"/>
      <c r="BA31" s="79">
        <f>ROUND(Ceny!$B$46*AC31/100,2)</f>
        <v>1007.44</v>
      </c>
      <c r="BB31" s="76"/>
      <c r="BC31" s="76"/>
      <c r="BD31" s="76"/>
      <c r="BE31" s="76"/>
      <c r="BF31" s="76"/>
      <c r="BG31" s="79">
        <f>ROUND(Ceny!$C$46*12,2)</f>
        <v>255.36</v>
      </c>
      <c r="BH31" s="76"/>
      <c r="BI31" s="76"/>
      <c r="BJ31" s="76"/>
      <c r="BK31" s="241">
        <f t="shared" si="43"/>
        <v>1007.44</v>
      </c>
      <c r="BL31" s="241">
        <f t="shared" si="44"/>
        <v>255.36</v>
      </c>
      <c r="BM31" s="80">
        <f t="shared" si="45"/>
        <v>1262.8</v>
      </c>
      <c r="BN31" s="80">
        <f t="shared" si="46"/>
        <v>1553.24</v>
      </c>
      <c r="BO31" s="23"/>
    </row>
    <row r="32" spans="1:67" ht="21" customHeight="1" x14ac:dyDescent="0.25">
      <c r="A32" s="11">
        <v>27</v>
      </c>
      <c r="B32" s="64">
        <v>17</v>
      </c>
      <c r="C32" s="65"/>
      <c r="D32" s="66">
        <v>7</v>
      </c>
      <c r="E32" s="71" t="s">
        <v>390</v>
      </c>
      <c r="F32" s="67" t="s">
        <v>447</v>
      </c>
      <c r="G32" s="112" t="s">
        <v>448</v>
      </c>
      <c r="H32" s="113"/>
      <c r="I32" s="113"/>
      <c r="J32" s="114" t="s">
        <v>469</v>
      </c>
      <c r="K32" s="114" t="s">
        <v>470</v>
      </c>
      <c r="L32" s="114"/>
      <c r="M32" s="71" t="s">
        <v>418</v>
      </c>
      <c r="N32" s="71" t="s">
        <v>67</v>
      </c>
      <c r="O32" s="67" t="s">
        <v>71</v>
      </c>
      <c r="P32" s="42">
        <v>5732745883</v>
      </c>
      <c r="Q32" s="103">
        <v>445</v>
      </c>
      <c r="R32" s="103">
        <v>152</v>
      </c>
      <c r="S32" s="104">
        <v>771</v>
      </c>
      <c r="T32" s="75">
        <f t="shared" si="22"/>
        <v>510</v>
      </c>
      <c r="U32" s="76">
        <f t="shared" si="39"/>
        <v>456</v>
      </c>
      <c r="V32" s="76">
        <f t="shared" si="40"/>
        <v>501.6</v>
      </c>
      <c r="W32" s="242">
        <v>300</v>
      </c>
      <c r="X32" s="77">
        <f t="shared" si="41"/>
        <v>3300</v>
      </c>
      <c r="Y32" s="75">
        <f>FLOOR(X32,1000)</f>
        <v>3000</v>
      </c>
      <c r="Z32" s="76"/>
      <c r="AA32" s="76">
        <f>Y32</f>
        <v>3000</v>
      </c>
      <c r="AB32" s="76"/>
      <c r="AC32" s="76"/>
      <c r="AD32" s="76"/>
      <c r="AE32" s="76"/>
      <c r="AF32" s="76"/>
      <c r="AG32" s="42" t="s">
        <v>28</v>
      </c>
      <c r="AH32" s="5" t="s">
        <v>351</v>
      </c>
      <c r="AI32" s="76"/>
      <c r="AJ32" s="78">
        <f>ROUND(Ceny!$B$35*12,2)</f>
        <v>0</v>
      </c>
      <c r="AK32" s="76"/>
      <c r="AL32" s="76"/>
      <c r="AM32" s="76"/>
      <c r="AN32" s="76"/>
      <c r="AO32" s="76"/>
      <c r="AP32" s="76"/>
      <c r="AQ32" s="78">
        <f>ROUND($Y32*Ceny!$B$6/100,2)</f>
        <v>0</v>
      </c>
      <c r="AR32" s="76"/>
      <c r="AS32" s="76"/>
      <c r="AT32" s="76"/>
      <c r="AU32" s="76"/>
      <c r="AV32" s="76"/>
      <c r="AW32" s="78">
        <f t="shared" si="42"/>
        <v>0</v>
      </c>
      <c r="AX32" s="73" t="s">
        <v>352</v>
      </c>
      <c r="AY32" s="76"/>
      <c r="AZ32" s="78">
        <f>ROUND(Ceny!$B$45*AA32/100,2)</f>
        <v>119.94</v>
      </c>
      <c r="BA32" s="76"/>
      <c r="BB32" s="76"/>
      <c r="BC32" s="76"/>
      <c r="BD32" s="76"/>
      <c r="BE32" s="76"/>
      <c r="BF32" s="78">
        <f>ROUND(Ceny!$C$45*12,2)</f>
        <v>97.56</v>
      </c>
      <c r="BG32" s="76"/>
      <c r="BH32" s="76"/>
      <c r="BI32" s="76"/>
      <c r="BJ32" s="76"/>
      <c r="BK32" s="241">
        <f t="shared" si="43"/>
        <v>119.94</v>
      </c>
      <c r="BL32" s="241">
        <f t="shared" si="44"/>
        <v>97.56</v>
      </c>
      <c r="BM32" s="80">
        <f t="shared" si="45"/>
        <v>217.5</v>
      </c>
      <c r="BN32" s="80">
        <f t="shared" si="46"/>
        <v>267.52999999999997</v>
      </c>
      <c r="BO32" s="23"/>
    </row>
    <row r="33" spans="1:67" ht="21" customHeight="1" x14ac:dyDescent="0.25">
      <c r="A33" s="11">
        <v>27</v>
      </c>
      <c r="B33" s="64">
        <v>17</v>
      </c>
      <c r="C33" s="65"/>
      <c r="D33" s="66">
        <v>8</v>
      </c>
      <c r="E33" s="71" t="s">
        <v>390</v>
      </c>
      <c r="F33" s="67" t="s">
        <v>449</v>
      </c>
      <c r="G33" s="112" t="s">
        <v>450</v>
      </c>
      <c r="H33" s="113"/>
      <c r="I33" s="113"/>
      <c r="J33" s="114" t="s">
        <v>469</v>
      </c>
      <c r="K33" s="114" t="s">
        <v>470</v>
      </c>
      <c r="L33" s="114"/>
      <c r="M33" s="71" t="s">
        <v>418</v>
      </c>
      <c r="N33" s="71" t="s">
        <v>67</v>
      </c>
      <c r="O33" s="67" t="s">
        <v>71</v>
      </c>
      <c r="P33" s="42">
        <v>5732745883</v>
      </c>
      <c r="Q33" s="103">
        <v>445</v>
      </c>
      <c r="R33" s="103">
        <v>152</v>
      </c>
      <c r="S33" s="104">
        <v>771</v>
      </c>
      <c r="T33" s="75">
        <f t="shared" si="22"/>
        <v>510</v>
      </c>
      <c r="U33" s="76">
        <f t="shared" ref="U33:U34" si="47">(Q33+R33+S33)/3</f>
        <v>456</v>
      </c>
      <c r="V33" s="76">
        <f t="shared" ref="V33:V34" si="48">U33*1.1</f>
        <v>501.6</v>
      </c>
      <c r="W33" s="242">
        <v>300</v>
      </c>
      <c r="X33" s="77">
        <f t="shared" ref="X33:X34" si="49">ROUND(W33*11,2)</f>
        <v>3300</v>
      </c>
      <c r="Y33" s="75">
        <f>FLOOR(X33,1000)</f>
        <v>3000</v>
      </c>
      <c r="Z33" s="76"/>
      <c r="AA33" s="76">
        <f>Y33</f>
        <v>3000</v>
      </c>
      <c r="AB33" s="76"/>
      <c r="AC33" s="76"/>
      <c r="AD33" s="76"/>
      <c r="AE33" s="76"/>
      <c r="AF33" s="76"/>
      <c r="AG33" s="42" t="s">
        <v>28</v>
      </c>
      <c r="AH33" s="5" t="s">
        <v>351</v>
      </c>
      <c r="AI33" s="76"/>
      <c r="AJ33" s="78">
        <f>ROUND(Ceny!$B$35*12,2)</f>
        <v>0</v>
      </c>
      <c r="AK33" s="76"/>
      <c r="AL33" s="76"/>
      <c r="AM33" s="76"/>
      <c r="AN33" s="76"/>
      <c r="AO33" s="76"/>
      <c r="AP33" s="76"/>
      <c r="AQ33" s="78">
        <f>ROUND($Y33*Ceny!$B$6/100,2)</f>
        <v>0</v>
      </c>
      <c r="AR33" s="76"/>
      <c r="AS33" s="76"/>
      <c r="AT33" s="76"/>
      <c r="AU33" s="76"/>
      <c r="AV33" s="76"/>
      <c r="AW33" s="78">
        <f t="shared" ref="AW33:AW34" si="50">ROUND(SUM(AP33:AV33),2)</f>
        <v>0</v>
      </c>
      <c r="AX33" s="73" t="s">
        <v>352</v>
      </c>
      <c r="AY33" s="76"/>
      <c r="AZ33" s="78">
        <f>ROUND(Ceny!$B$45*AA33/100,2)</f>
        <v>119.94</v>
      </c>
      <c r="BA33" s="76"/>
      <c r="BB33" s="76"/>
      <c r="BC33" s="76"/>
      <c r="BD33" s="76"/>
      <c r="BE33" s="76"/>
      <c r="BF33" s="78">
        <f>ROUND(Ceny!$C$45*12,2)</f>
        <v>97.56</v>
      </c>
      <c r="BG33" s="76"/>
      <c r="BH33" s="76"/>
      <c r="BI33" s="76"/>
      <c r="BJ33" s="76"/>
      <c r="BK33" s="241">
        <f t="shared" ref="BK33:BK34" si="51">ROUND(SUM(AY33:BD33),2)</f>
        <v>119.94</v>
      </c>
      <c r="BL33" s="241">
        <f t="shared" ref="BL33:BL34" si="52">ROUND(SUM(BE33:BJ33),2)</f>
        <v>97.56</v>
      </c>
      <c r="BM33" s="80">
        <f t="shared" ref="BM33:BM34" si="53">ROUND(SUM(AI33:AO33)+AW33+BK33+BL33,2)</f>
        <v>217.5</v>
      </c>
      <c r="BN33" s="80">
        <f t="shared" ref="BN33:BN34" si="54">ROUND(BM33*1.23,2)</f>
        <v>267.52999999999997</v>
      </c>
      <c r="BO33" s="23"/>
    </row>
    <row r="34" spans="1:67" s="32" customFormat="1" ht="21" customHeight="1" x14ac:dyDescent="0.25">
      <c r="A34" s="11">
        <v>26</v>
      </c>
      <c r="B34" s="64">
        <v>16</v>
      </c>
      <c r="C34" s="65"/>
      <c r="D34" s="66">
        <v>9</v>
      </c>
      <c r="E34" s="71" t="s">
        <v>390</v>
      </c>
      <c r="F34" s="67" t="s">
        <v>33</v>
      </c>
      <c r="G34" s="112" t="s">
        <v>451</v>
      </c>
      <c r="H34" s="113"/>
      <c r="I34" s="113"/>
      <c r="J34" s="114" t="s">
        <v>24</v>
      </c>
      <c r="K34" s="114" t="s">
        <v>463</v>
      </c>
      <c r="L34" s="114"/>
      <c r="M34" s="71" t="s">
        <v>418</v>
      </c>
      <c r="N34" s="71" t="s">
        <v>67</v>
      </c>
      <c r="O34" s="67" t="s">
        <v>71</v>
      </c>
      <c r="P34" s="42">
        <v>5732745883</v>
      </c>
      <c r="Q34" s="103">
        <v>1459</v>
      </c>
      <c r="R34" s="103">
        <v>1419</v>
      </c>
      <c r="S34" s="115">
        <v>1534</v>
      </c>
      <c r="T34" s="75">
        <f t="shared" si="22"/>
        <v>1620</v>
      </c>
      <c r="U34" s="76">
        <f t="shared" si="47"/>
        <v>1470.6666666666667</v>
      </c>
      <c r="V34" s="76">
        <f t="shared" si="48"/>
        <v>1617.7333333333336</v>
      </c>
      <c r="W34" s="242">
        <v>1600</v>
      </c>
      <c r="X34" s="77">
        <f t="shared" si="49"/>
        <v>17600</v>
      </c>
      <c r="Y34" s="75">
        <f>CEILING(X34,1000)</f>
        <v>18000</v>
      </c>
      <c r="Z34" s="76"/>
      <c r="AA34" s="76"/>
      <c r="AB34" s="76"/>
      <c r="AC34" s="76">
        <f>$Y34</f>
        <v>18000</v>
      </c>
      <c r="AD34" s="76"/>
      <c r="AE34" s="76"/>
      <c r="AF34" s="76"/>
      <c r="AG34" s="42" t="s">
        <v>28</v>
      </c>
      <c r="AH34" s="5" t="s">
        <v>351</v>
      </c>
      <c r="AI34" s="76"/>
      <c r="AJ34" s="76"/>
      <c r="AK34" s="76"/>
      <c r="AL34" s="78">
        <f>ROUND(Ceny!$B$37*12,2)</f>
        <v>0</v>
      </c>
      <c r="AM34" s="76"/>
      <c r="AN34" s="76"/>
      <c r="AO34" s="76"/>
      <c r="AP34" s="76"/>
      <c r="AQ34" s="76"/>
      <c r="AR34" s="76"/>
      <c r="AS34" s="78">
        <f>ROUND($Y34*Ceny!$B$8/100,2)</f>
        <v>0</v>
      </c>
      <c r="AT34" s="76"/>
      <c r="AU34" s="76"/>
      <c r="AV34" s="76"/>
      <c r="AW34" s="78">
        <f t="shared" si="50"/>
        <v>0</v>
      </c>
      <c r="AX34" s="73" t="s">
        <v>352</v>
      </c>
      <c r="AY34" s="76"/>
      <c r="AZ34" s="76"/>
      <c r="BA34" s="79">
        <f>ROUND(Ceny!$B$46*AC34/100,2)</f>
        <v>647.64</v>
      </c>
      <c r="BB34" s="76"/>
      <c r="BC34" s="76"/>
      <c r="BD34" s="76"/>
      <c r="BE34" s="76"/>
      <c r="BF34" s="76"/>
      <c r="BG34" s="79">
        <f>ROUND(Ceny!$C$46*12,2)</f>
        <v>255.36</v>
      </c>
      <c r="BH34" s="76"/>
      <c r="BI34" s="76"/>
      <c r="BJ34" s="76"/>
      <c r="BK34" s="241">
        <f t="shared" si="51"/>
        <v>647.64</v>
      </c>
      <c r="BL34" s="241">
        <f t="shared" si="52"/>
        <v>255.36</v>
      </c>
      <c r="BM34" s="80">
        <f t="shared" si="53"/>
        <v>903</v>
      </c>
      <c r="BN34" s="80">
        <f t="shared" si="54"/>
        <v>1110.69</v>
      </c>
      <c r="BO34" s="23"/>
    </row>
    <row r="35" spans="1:67" s="32" customFormat="1" ht="21" customHeight="1" x14ac:dyDescent="0.25">
      <c r="A35" s="11">
        <v>30</v>
      </c>
      <c r="B35" s="64">
        <v>20</v>
      </c>
      <c r="C35" s="65"/>
      <c r="D35" s="66">
        <v>10</v>
      </c>
      <c r="E35" s="71" t="s">
        <v>390</v>
      </c>
      <c r="F35" s="67" t="s">
        <v>404</v>
      </c>
      <c r="G35" s="112" t="s">
        <v>420</v>
      </c>
      <c r="H35" s="116"/>
      <c r="I35" s="113"/>
      <c r="J35" s="70" t="s">
        <v>469</v>
      </c>
      <c r="K35" s="70" t="s">
        <v>470</v>
      </c>
      <c r="L35" s="114"/>
      <c r="M35" s="71" t="s">
        <v>418</v>
      </c>
      <c r="N35" s="71" t="s">
        <v>67</v>
      </c>
      <c r="O35" s="67" t="s">
        <v>71</v>
      </c>
      <c r="P35" s="42">
        <v>5732745883</v>
      </c>
      <c r="Q35" s="103"/>
      <c r="R35" s="103"/>
      <c r="S35" s="104"/>
      <c r="T35" s="75">
        <v>510</v>
      </c>
      <c r="U35" s="76">
        <f t="shared" si="31"/>
        <v>0</v>
      </c>
      <c r="V35" s="76">
        <f t="shared" si="32"/>
        <v>0</v>
      </c>
      <c r="W35" s="242">
        <v>300</v>
      </c>
      <c r="X35" s="77">
        <f t="shared" si="33"/>
        <v>3300</v>
      </c>
      <c r="Y35" s="75">
        <f>FLOOR(X35,1000)</f>
        <v>3000</v>
      </c>
      <c r="Z35" s="76"/>
      <c r="AA35" s="76">
        <f>Y35</f>
        <v>3000</v>
      </c>
      <c r="AB35" s="76"/>
      <c r="AC35" s="76"/>
      <c r="AD35" s="76"/>
      <c r="AE35" s="76"/>
      <c r="AF35" s="76"/>
      <c r="AG35" s="42" t="s">
        <v>28</v>
      </c>
      <c r="AH35" s="5" t="s">
        <v>351</v>
      </c>
      <c r="AI35" s="76"/>
      <c r="AJ35" s="78">
        <f>ROUND(Ceny!$B$35*12,2)</f>
        <v>0</v>
      </c>
      <c r="AK35" s="78"/>
      <c r="AL35" s="76"/>
      <c r="AM35" s="76"/>
      <c r="AN35" s="76"/>
      <c r="AO35" s="76"/>
      <c r="AP35" s="76"/>
      <c r="AQ35" s="78">
        <f>ROUND($Y35*Ceny!$B$6/100,2)</f>
        <v>0</v>
      </c>
      <c r="AR35" s="78"/>
      <c r="AS35" s="76"/>
      <c r="AT35" s="76"/>
      <c r="AU35" s="76"/>
      <c r="AV35" s="76"/>
      <c r="AW35" s="78">
        <f t="shared" si="34"/>
        <v>0</v>
      </c>
      <c r="AX35" s="73" t="s">
        <v>352</v>
      </c>
      <c r="AY35" s="76"/>
      <c r="AZ35" s="78">
        <f>ROUND(Ceny!$B$45*AA35/100,2)</f>
        <v>119.94</v>
      </c>
      <c r="BA35" s="79"/>
      <c r="BB35" s="76"/>
      <c r="BC35" s="76"/>
      <c r="BD35" s="76"/>
      <c r="BE35" s="76"/>
      <c r="BF35" s="78">
        <f>ROUND(Ceny!$C$45*12,2)</f>
        <v>97.56</v>
      </c>
      <c r="BG35" s="79"/>
      <c r="BH35" s="76"/>
      <c r="BI35" s="76"/>
      <c r="BJ35" s="76"/>
      <c r="BK35" s="241">
        <f t="shared" si="35"/>
        <v>119.94</v>
      </c>
      <c r="BL35" s="241">
        <f t="shared" si="36"/>
        <v>97.56</v>
      </c>
      <c r="BM35" s="80">
        <f t="shared" si="37"/>
        <v>217.5</v>
      </c>
      <c r="BN35" s="80">
        <f t="shared" si="38"/>
        <v>267.52999999999997</v>
      </c>
      <c r="BO35" s="23"/>
    </row>
    <row r="36" spans="1:67" s="23" customFormat="1" ht="21" customHeight="1" x14ac:dyDescent="0.25">
      <c r="A36" s="11">
        <v>31</v>
      </c>
      <c r="B36" s="91"/>
      <c r="C36" s="92">
        <v>7</v>
      </c>
      <c r="D36" s="93"/>
      <c r="E36" s="94" t="s">
        <v>79</v>
      </c>
      <c r="F36" s="94"/>
      <c r="G36" s="95"/>
      <c r="H36" s="96" t="s">
        <v>513</v>
      </c>
      <c r="I36" s="96" t="s">
        <v>507</v>
      </c>
      <c r="J36" s="97"/>
      <c r="K36" s="97"/>
      <c r="L36" s="98"/>
      <c r="M36" s="99"/>
      <c r="N36" s="99"/>
      <c r="O36" s="99"/>
      <c r="P36" s="99"/>
      <c r="Q36" s="100">
        <f t="shared" ref="Q36:AF36" si="55">SUM(Q37:Q40)</f>
        <v>46862</v>
      </c>
      <c r="R36" s="100">
        <f t="shared" si="55"/>
        <v>51763</v>
      </c>
      <c r="S36" s="100">
        <f t="shared" si="55"/>
        <v>41715</v>
      </c>
      <c r="T36" s="100">
        <f t="shared" si="55"/>
        <v>51510</v>
      </c>
      <c r="U36" s="100">
        <f t="shared" si="55"/>
        <v>46780</v>
      </c>
      <c r="V36" s="100">
        <f t="shared" si="55"/>
        <v>51458.000000000015</v>
      </c>
      <c r="W36" s="100">
        <f t="shared" si="55"/>
        <v>53700</v>
      </c>
      <c r="X36" s="101">
        <f t="shared" si="55"/>
        <v>590700</v>
      </c>
      <c r="Y36" s="100">
        <f t="shared" si="55"/>
        <v>592000</v>
      </c>
      <c r="Z36" s="100">
        <f t="shared" si="55"/>
        <v>0</v>
      </c>
      <c r="AA36" s="100">
        <f t="shared" si="55"/>
        <v>0</v>
      </c>
      <c r="AB36" s="100">
        <f t="shared" si="55"/>
        <v>0</v>
      </c>
      <c r="AC36" s="100">
        <f t="shared" si="55"/>
        <v>72000</v>
      </c>
      <c r="AD36" s="100">
        <f t="shared" si="55"/>
        <v>201000</v>
      </c>
      <c r="AE36" s="100">
        <f t="shared" si="55"/>
        <v>319000</v>
      </c>
      <c r="AF36" s="100">
        <f t="shared" si="55"/>
        <v>0</v>
      </c>
      <c r="AG36" s="102"/>
      <c r="AH36" s="102"/>
      <c r="AI36" s="102">
        <f t="shared" ref="AI36:AW36" si="56">SUM(AI37:AI40)</f>
        <v>0</v>
      </c>
      <c r="AJ36" s="102">
        <f t="shared" si="56"/>
        <v>0</v>
      </c>
      <c r="AK36" s="102">
        <f t="shared" si="56"/>
        <v>0</v>
      </c>
      <c r="AL36" s="102">
        <f t="shared" si="56"/>
        <v>0</v>
      </c>
      <c r="AM36" s="102">
        <f t="shared" si="56"/>
        <v>0</v>
      </c>
      <c r="AN36" s="102">
        <f t="shared" si="56"/>
        <v>0</v>
      </c>
      <c r="AO36" s="102">
        <f t="shared" si="56"/>
        <v>0</v>
      </c>
      <c r="AP36" s="102">
        <f t="shared" si="56"/>
        <v>0</v>
      </c>
      <c r="AQ36" s="102">
        <f t="shared" si="56"/>
        <v>0</v>
      </c>
      <c r="AR36" s="102">
        <f t="shared" si="56"/>
        <v>0</v>
      </c>
      <c r="AS36" s="102">
        <f t="shared" si="56"/>
        <v>0</v>
      </c>
      <c r="AT36" s="102">
        <f t="shared" si="56"/>
        <v>0</v>
      </c>
      <c r="AU36" s="102">
        <f t="shared" si="56"/>
        <v>0</v>
      </c>
      <c r="AV36" s="102">
        <f t="shared" si="56"/>
        <v>0</v>
      </c>
      <c r="AW36" s="102">
        <f t="shared" si="56"/>
        <v>0</v>
      </c>
      <c r="AX36" s="102"/>
      <c r="AY36" s="102">
        <f t="shared" ref="AY36:BN36" si="57">SUM(AY37:AY40)</f>
        <v>0</v>
      </c>
      <c r="AZ36" s="102">
        <f t="shared" si="57"/>
        <v>0</v>
      </c>
      <c r="BA36" s="102">
        <f t="shared" si="57"/>
        <v>2590.56</v>
      </c>
      <c r="BB36" s="102">
        <f t="shared" si="57"/>
        <v>6281.25</v>
      </c>
      <c r="BC36" s="102">
        <f t="shared" si="57"/>
        <v>5100.8100000000004</v>
      </c>
      <c r="BD36" s="102">
        <f t="shared" si="57"/>
        <v>0</v>
      </c>
      <c r="BE36" s="102">
        <f t="shared" si="57"/>
        <v>0</v>
      </c>
      <c r="BF36" s="102">
        <f t="shared" si="57"/>
        <v>0</v>
      </c>
      <c r="BG36" s="102">
        <f t="shared" si="57"/>
        <v>255.36</v>
      </c>
      <c r="BH36" s="102">
        <f t="shared" si="57"/>
        <v>3601.92</v>
      </c>
      <c r="BI36" s="102">
        <f t="shared" si="57"/>
        <v>5893.38</v>
      </c>
      <c r="BJ36" s="102">
        <f t="shared" si="57"/>
        <v>0</v>
      </c>
      <c r="BK36" s="102">
        <f t="shared" si="57"/>
        <v>13972.62</v>
      </c>
      <c r="BL36" s="102">
        <f t="shared" si="57"/>
        <v>9750.66</v>
      </c>
      <c r="BM36" s="102">
        <f t="shared" si="57"/>
        <v>23723.279999999999</v>
      </c>
      <c r="BN36" s="102">
        <f t="shared" si="57"/>
        <v>29179.629999999997</v>
      </c>
    </row>
    <row r="37" spans="1:67" ht="21" customHeight="1" x14ac:dyDescent="0.25">
      <c r="A37" s="11">
        <v>32</v>
      </c>
      <c r="B37" s="64">
        <v>21</v>
      </c>
      <c r="C37" s="65"/>
      <c r="D37" s="66">
        <v>1</v>
      </c>
      <c r="E37" s="67" t="s">
        <v>80</v>
      </c>
      <c r="F37" s="67" t="s">
        <v>81</v>
      </c>
      <c r="G37" s="117" t="s">
        <v>364</v>
      </c>
      <c r="H37" s="118"/>
      <c r="I37" s="118"/>
      <c r="J37" s="70" t="s">
        <v>465</v>
      </c>
      <c r="K37" s="70" t="s">
        <v>466</v>
      </c>
      <c r="L37" s="70">
        <v>121</v>
      </c>
      <c r="M37" s="71" t="s">
        <v>418</v>
      </c>
      <c r="N37" s="67" t="s">
        <v>79</v>
      </c>
      <c r="O37" s="67" t="s">
        <v>82</v>
      </c>
      <c r="P37" s="42">
        <v>5732745883</v>
      </c>
      <c r="Q37" s="103">
        <v>26334</v>
      </c>
      <c r="R37" s="103">
        <v>34641</v>
      </c>
      <c r="S37" s="104">
        <v>22397</v>
      </c>
      <c r="T37" s="75">
        <f>CEILING(V37,10)</f>
        <v>30570</v>
      </c>
      <c r="U37" s="76">
        <f>(Q37+R37+S37)/3</f>
        <v>27790.666666666668</v>
      </c>
      <c r="V37" s="76">
        <f>U37*1.1</f>
        <v>30569.733333333337</v>
      </c>
      <c r="W37" s="242">
        <v>29000</v>
      </c>
      <c r="X37" s="77">
        <f>ROUND(W37*11,2)</f>
        <v>319000</v>
      </c>
      <c r="Y37" s="75">
        <f>FLOOR(X37,1000)</f>
        <v>319000</v>
      </c>
      <c r="Z37" s="76"/>
      <c r="AA37" s="76"/>
      <c r="AB37" s="76"/>
      <c r="AC37" s="76"/>
      <c r="AD37" s="76"/>
      <c r="AE37" s="76">
        <f>Y37</f>
        <v>319000</v>
      </c>
      <c r="AF37" s="76"/>
      <c r="AG37" s="42" t="s">
        <v>28</v>
      </c>
      <c r="AH37" s="5">
        <v>8760</v>
      </c>
      <c r="AI37" s="76"/>
      <c r="AJ37" s="76"/>
      <c r="AK37" s="76"/>
      <c r="AL37" s="76"/>
      <c r="AM37" s="76"/>
      <c r="AN37" s="78">
        <f>ROUND(Ceny!$B$39*12,2)</f>
        <v>0</v>
      </c>
      <c r="AO37" s="76"/>
      <c r="AP37" s="76"/>
      <c r="AQ37" s="76"/>
      <c r="AR37" s="76"/>
      <c r="AS37" s="76"/>
      <c r="AT37" s="76"/>
      <c r="AU37" s="78">
        <f>ROUND($Y37*Ceny!$B$10/100,2)</f>
        <v>0</v>
      </c>
      <c r="AV37" s="76"/>
      <c r="AW37" s="78">
        <f>ROUND(SUM(AP37:AV37),2)</f>
        <v>0</v>
      </c>
      <c r="AX37" s="73" t="s">
        <v>352</v>
      </c>
      <c r="AY37" s="76"/>
      <c r="AZ37" s="76"/>
      <c r="BA37" s="76"/>
      <c r="BB37" s="76"/>
      <c r="BC37" s="78">
        <f>ROUND((Ceny!$B$48*AE37)/100,2)</f>
        <v>5100.8100000000004</v>
      </c>
      <c r="BD37" s="76"/>
      <c r="BE37" s="76"/>
      <c r="BF37" s="76"/>
      <c r="BG37" s="76"/>
      <c r="BH37" s="76"/>
      <c r="BI37" s="78">
        <f>ROUND((Ceny!$D$48*L37*AH37/100),2)</f>
        <v>5893.38</v>
      </c>
      <c r="BJ37" s="76"/>
      <c r="BK37" s="241">
        <f>ROUND(SUM(AY37:BD37),2)</f>
        <v>5100.8100000000004</v>
      </c>
      <c r="BL37" s="241">
        <f>ROUND(SUM(BE37:BJ37),2)</f>
        <v>5893.38</v>
      </c>
      <c r="BM37" s="80">
        <f>ROUND(SUM(AI37:AO37)+AW37+BK37+BL37,2)</f>
        <v>10994.19</v>
      </c>
      <c r="BN37" s="80">
        <f>ROUND(BM37*1.23,2)</f>
        <v>13522.85</v>
      </c>
    </row>
    <row r="38" spans="1:67" ht="21" customHeight="1" x14ac:dyDescent="0.25">
      <c r="A38" s="11">
        <v>33</v>
      </c>
      <c r="B38" s="64">
        <v>22</v>
      </c>
      <c r="C38" s="65"/>
      <c r="D38" s="66">
        <v>2</v>
      </c>
      <c r="E38" s="67" t="s">
        <v>83</v>
      </c>
      <c r="F38" s="67" t="s">
        <v>84</v>
      </c>
      <c r="G38" s="117" t="s">
        <v>85</v>
      </c>
      <c r="H38" s="118"/>
      <c r="I38" s="118"/>
      <c r="J38" s="70" t="s">
        <v>42</v>
      </c>
      <c r="K38" s="70" t="s">
        <v>464</v>
      </c>
      <c r="L38" s="70"/>
      <c r="M38" s="71" t="s">
        <v>418</v>
      </c>
      <c r="N38" s="67" t="s">
        <v>79</v>
      </c>
      <c r="O38" s="67" t="s">
        <v>82</v>
      </c>
      <c r="P38" s="42">
        <v>5732745883</v>
      </c>
      <c r="Q38" s="103">
        <v>8705</v>
      </c>
      <c r="R38" s="103">
        <v>7374</v>
      </c>
      <c r="S38" s="104">
        <v>7420</v>
      </c>
      <c r="T38" s="75">
        <f>CEILING(V38,10)</f>
        <v>8620</v>
      </c>
      <c r="U38" s="76">
        <f>(Q38+R38+S38)/3</f>
        <v>7833</v>
      </c>
      <c r="V38" s="76">
        <f>U38*1.1</f>
        <v>8616.3000000000011</v>
      </c>
      <c r="W38" s="242">
        <v>8500</v>
      </c>
      <c r="X38" s="77">
        <f>ROUND(W38*11,2)</f>
        <v>93500</v>
      </c>
      <c r="Y38" s="75">
        <f>CEILING(X38,1000)</f>
        <v>94000</v>
      </c>
      <c r="Z38" s="76"/>
      <c r="AA38" s="76"/>
      <c r="AB38" s="76"/>
      <c r="AC38" s="76"/>
      <c r="AD38" s="76">
        <f>Y38</f>
        <v>94000</v>
      </c>
      <c r="AE38" s="76"/>
      <c r="AF38" s="76"/>
      <c r="AG38" s="42" t="s">
        <v>28</v>
      </c>
      <c r="AH38" s="5" t="s">
        <v>351</v>
      </c>
      <c r="AI38" s="76"/>
      <c r="AJ38" s="76"/>
      <c r="AK38" s="76"/>
      <c r="AL38" s="78"/>
      <c r="AM38" s="78">
        <f>ROUND(Ceny!$B$38*12,2)</f>
        <v>0</v>
      </c>
      <c r="AN38" s="76"/>
      <c r="AO38" s="76"/>
      <c r="AP38" s="76"/>
      <c r="AQ38" s="76"/>
      <c r="AR38" s="76"/>
      <c r="AS38" s="78"/>
      <c r="AT38" s="78">
        <f>ROUND($Y38*Ceny!$B$9/100,2)</f>
        <v>0</v>
      </c>
      <c r="AU38" s="76"/>
      <c r="AV38" s="76"/>
      <c r="AW38" s="78">
        <f>ROUND(SUM(AP38:AV38),2)</f>
        <v>0</v>
      </c>
      <c r="AX38" s="73" t="s">
        <v>352</v>
      </c>
      <c r="AY38" s="76"/>
      <c r="AZ38" s="76"/>
      <c r="BA38" s="79"/>
      <c r="BB38" s="78">
        <f>ROUND(Ceny!$B$47*AD38/100,2)</f>
        <v>2937.5</v>
      </c>
      <c r="BC38" s="76"/>
      <c r="BD38" s="76"/>
      <c r="BE38" s="76"/>
      <c r="BF38" s="76"/>
      <c r="BG38" s="79"/>
      <c r="BH38" s="78">
        <f>ROUND(Ceny!$C$47*12,2)</f>
        <v>1800.96</v>
      </c>
      <c r="BI38" s="76"/>
      <c r="BJ38" s="76"/>
      <c r="BK38" s="241">
        <f>ROUND(SUM(AY38:BD38),2)</f>
        <v>2937.5</v>
      </c>
      <c r="BL38" s="241">
        <f>ROUND(SUM(BE38:BJ38),2)</f>
        <v>1800.96</v>
      </c>
      <c r="BM38" s="80">
        <f>ROUND(SUM(AI38:AO38)+AW38+BK38+BL38,2)</f>
        <v>4738.46</v>
      </c>
      <c r="BN38" s="80">
        <f>ROUND(BM38*1.23,2)</f>
        <v>5828.31</v>
      </c>
    </row>
    <row r="39" spans="1:67" s="32" customFormat="1" ht="21" customHeight="1" x14ac:dyDescent="0.25">
      <c r="A39" s="11">
        <v>26</v>
      </c>
      <c r="B39" s="64">
        <v>16</v>
      </c>
      <c r="C39" s="65"/>
      <c r="D39" s="66">
        <v>3</v>
      </c>
      <c r="E39" s="71" t="s">
        <v>452</v>
      </c>
      <c r="F39" s="67" t="s">
        <v>453</v>
      </c>
      <c r="G39" s="112" t="s">
        <v>454</v>
      </c>
      <c r="H39" s="229"/>
      <c r="I39" s="113"/>
      <c r="J39" s="114" t="s">
        <v>24</v>
      </c>
      <c r="K39" s="114" t="s">
        <v>463</v>
      </c>
      <c r="L39" s="114"/>
      <c r="M39" s="71" t="s">
        <v>418</v>
      </c>
      <c r="N39" s="71" t="s">
        <v>79</v>
      </c>
      <c r="O39" s="67" t="s">
        <v>82</v>
      </c>
      <c r="P39" s="42">
        <v>5732745883</v>
      </c>
      <c r="Q39" s="103">
        <v>1459</v>
      </c>
      <c r="R39" s="103">
        <v>1419</v>
      </c>
      <c r="S39" s="115">
        <v>1534</v>
      </c>
      <c r="T39" s="75">
        <f>CEILING(V39,10)</f>
        <v>1620</v>
      </c>
      <c r="U39" s="76">
        <f t="shared" ref="U39" si="58">(Q39+R39+S39)/3</f>
        <v>1470.6666666666667</v>
      </c>
      <c r="V39" s="76">
        <f t="shared" ref="V39" si="59">U39*1.1</f>
        <v>1617.7333333333336</v>
      </c>
      <c r="W39" s="242">
        <v>6500</v>
      </c>
      <c r="X39" s="77">
        <f t="shared" ref="X39" si="60">ROUND(W39*11,2)</f>
        <v>71500</v>
      </c>
      <c r="Y39" s="75">
        <f>CEILING(X39,1000)</f>
        <v>72000</v>
      </c>
      <c r="Z39" s="76"/>
      <c r="AA39" s="76"/>
      <c r="AB39" s="76"/>
      <c r="AC39" s="76">
        <f>$Y39</f>
        <v>72000</v>
      </c>
      <c r="AD39" s="76"/>
      <c r="AE39" s="76"/>
      <c r="AF39" s="76"/>
      <c r="AG39" s="42" t="s">
        <v>28</v>
      </c>
      <c r="AH39" s="5" t="s">
        <v>351</v>
      </c>
      <c r="AI39" s="76"/>
      <c r="AJ39" s="76"/>
      <c r="AK39" s="76"/>
      <c r="AL39" s="78">
        <f>ROUND(Ceny!$B$37*12,2)</f>
        <v>0</v>
      </c>
      <c r="AM39" s="76"/>
      <c r="AN39" s="76"/>
      <c r="AO39" s="76"/>
      <c r="AP39" s="76"/>
      <c r="AQ39" s="76"/>
      <c r="AR39" s="76"/>
      <c r="AS39" s="78">
        <f>ROUND($Y39*Ceny!$B$8/100,2)</f>
        <v>0</v>
      </c>
      <c r="AT39" s="76"/>
      <c r="AU39" s="76"/>
      <c r="AV39" s="76"/>
      <c r="AW39" s="78">
        <f t="shared" ref="AW39" si="61">ROUND(SUM(AP39:AV39),2)</f>
        <v>0</v>
      </c>
      <c r="AX39" s="73" t="s">
        <v>352</v>
      </c>
      <c r="AY39" s="76"/>
      <c r="AZ39" s="76"/>
      <c r="BA39" s="79">
        <f>ROUND(Ceny!$B$46*AC39/100,2)</f>
        <v>2590.56</v>
      </c>
      <c r="BB39" s="76"/>
      <c r="BC39" s="76"/>
      <c r="BD39" s="76"/>
      <c r="BE39" s="76"/>
      <c r="BF39" s="76"/>
      <c r="BG39" s="79">
        <f>ROUND(Ceny!$C$46*12,2)</f>
        <v>255.36</v>
      </c>
      <c r="BH39" s="76"/>
      <c r="BI39" s="76"/>
      <c r="BJ39" s="76"/>
      <c r="BK39" s="241">
        <f t="shared" ref="BK39" si="62">ROUND(SUM(AY39:BD39),2)</f>
        <v>2590.56</v>
      </c>
      <c r="BL39" s="241">
        <f t="shared" ref="BL39" si="63">ROUND(SUM(BE39:BJ39),2)</f>
        <v>255.36</v>
      </c>
      <c r="BM39" s="80">
        <f t="shared" ref="BM39" si="64">ROUND(SUM(AI39:AO39)+AW39+BK39+BL39,2)</f>
        <v>2845.92</v>
      </c>
      <c r="BN39" s="80">
        <f t="shared" ref="BN39" si="65">ROUND(BM39*1.23,2)</f>
        <v>3500.48</v>
      </c>
      <c r="BO39" s="23"/>
    </row>
    <row r="40" spans="1:67" ht="21" customHeight="1" x14ac:dyDescent="0.25">
      <c r="A40" s="11">
        <v>34</v>
      </c>
      <c r="B40" s="64">
        <v>23</v>
      </c>
      <c r="C40" s="65"/>
      <c r="D40" s="66">
        <v>4</v>
      </c>
      <c r="E40" s="237" t="s">
        <v>495</v>
      </c>
      <c r="F40" s="67" t="s">
        <v>354</v>
      </c>
      <c r="G40" s="117" t="s">
        <v>408</v>
      </c>
      <c r="H40" s="118"/>
      <c r="I40" s="118"/>
      <c r="J40" s="70" t="s">
        <v>42</v>
      </c>
      <c r="K40" s="70" t="s">
        <v>464</v>
      </c>
      <c r="L40" s="70"/>
      <c r="M40" s="71" t="s">
        <v>418</v>
      </c>
      <c r="N40" s="67" t="s">
        <v>79</v>
      </c>
      <c r="O40" s="67" t="s">
        <v>82</v>
      </c>
      <c r="P40" s="42">
        <v>5732745883</v>
      </c>
      <c r="Q40" s="103">
        <v>10364</v>
      </c>
      <c r="R40" s="103">
        <v>8329</v>
      </c>
      <c r="S40" s="103">
        <v>10364</v>
      </c>
      <c r="T40" s="75">
        <f>CEILING(V40,50)</f>
        <v>10700</v>
      </c>
      <c r="U40" s="76">
        <f>(Q40+R40+S40)/3</f>
        <v>9685.6666666666661</v>
      </c>
      <c r="V40" s="76">
        <f>U40*1.1</f>
        <v>10654.233333333334</v>
      </c>
      <c r="W40" s="242">
        <v>9700</v>
      </c>
      <c r="X40" s="77">
        <f>ROUND(W40*11,2)</f>
        <v>106700</v>
      </c>
      <c r="Y40" s="75">
        <f>CEILING(X40,1000)</f>
        <v>107000</v>
      </c>
      <c r="Z40" s="76"/>
      <c r="AA40" s="76"/>
      <c r="AB40" s="76"/>
      <c r="AC40" s="76"/>
      <c r="AD40" s="76">
        <f>Y40</f>
        <v>107000</v>
      </c>
      <c r="AE40" s="76"/>
      <c r="AF40" s="76"/>
      <c r="AG40" s="42" t="s">
        <v>28</v>
      </c>
      <c r="AH40" s="5" t="s">
        <v>351</v>
      </c>
      <c r="AI40" s="76"/>
      <c r="AJ40" s="76"/>
      <c r="AK40" s="76"/>
      <c r="AL40" s="78"/>
      <c r="AM40" s="78">
        <f>ROUND(Ceny!$B$38*12,2)</f>
        <v>0</v>
      </c>
      <c r="AN40" s="76"/>
      <c r="AO40" s="76"/>
      <c r="AP40" s="76"/>
      <c r="AQ40" s="76"/>
      <c r="AR40" s="76"/>
      <c r="AS40" s="78"/>
      <c r="AT40" s="78">
        <f>ROUND($Y40*Ceny!$B$9/100,2)</f>
        <v>0</v>
      </c>
      <c r="AU40" s="76"/>
      <c r="AV40" s="76"/>
      <c r="AW40" s="78">
        <f>ROUND(SUM(AP40:AV40),2)</f>
        <v>0</v>
      </c>
      <c r="AX40" s="73" t="s">
        <v>352</v>
      </c>
      <c r="AY40" s="76"/>
      <c r="AZ40" s="76"/>
      <c r="BA40" s="79"/>
      <c r="BB40" s="78">
        <f>ROUND(Ceny!$B$47*AD40/100,2)</f>
        <v>3343.75</v>
      </c>
      <c r="BC40" s="76"/>
      <c r="BD40" s="76"/>
      <c r="BE40" s="76"/>
      <c r="BF40" s="76"/>
      <c r="BG40" s="79"/>
      <c r="BH40" s="78">
        <f>ROUND(Ceny!$C$47*12,2)</f>
        <v>1800.96</v>
      </c>
      <c r="BI40" s="76"/>
      <c r="BJ40" s="76"/>
      <c r="BK40" s="241">
        <f>ROUND(SUM(AY40:BD40),2)</f>
        <v>3343.75</v>
      </c>
      <c r="BL40" s="241">
        <f>ROUND(SUM(BE40:BJ40),2)</f>
        <v>1800.96</v>
      </c>
      <c r="BM40" s="80">
        <f>ROUND(SUM(AI40:AO40)+AW40+BK40+BL40,2)</f>
        <v>5144.71</v>
      </c>
      <c r="BN40" s="80">
        <f>ROUND(BM40*1.23,2)</f>
        <v>6327.99</v>
      </c>
    </row>
    <row r="41" spans="1:67" s="23" customFormat="1" ht="21" customHeight="1" x14ac:dyDescent="0.25">
      <c r="A41" s="11">
        <v>35</v>
      </c>
      <c r="B41" s="91"/>
      <c r="C41" s="92">
        <v>8</v>
      </c>
      <c r="D41" s="93"/>
      <c r="E41" s="94" t="s">
        <v>86</v>
      </c>
      <c r="F41" s="94"/>
      <c r="G41" s="95"/>
      <c r="H41" s="96" t="s">
        <v>514</v>
      </c>
      <c r="I41" s="96" t="s">
        <v>507</v>
      </c>
      <c r="J41" s="97"/>
      <c r="K41" s="97"/>
      <c r="L41" s="98"/>
      <c r="M41" s="99"/>
      <c r="N41" s="99"/>
      <c r="O41" s="99"/>
      <c r="P41" s="99"/>
      <c r="Q41" s="100">
        <f t="shared" ref="Q41:AF41" si="66">SUM(Q42)</f>
        <v>1109</v>
      </c>
      <c r="R41" s="100">
        <f t="shared" si="66"/>
        <v>1128</v>
      </c>
      <c r="S41" s="100">
        <f t="shared" si="66"/>
        <v>1189</v>
      </c>
      <c r="T41" s="100">
        <f t="shared" si="66"/>
        <v>1260</v>
      </c>
      <c r="U41" s="100">
        <f t="shared" si="66"/>
        <v>1142</v>
      </c>
      <c r="V41" s="100">
        <f t="shared" si="66"/>
        <v>1256.2</v>
      </c>
      <c r="W41" s="100">
        <f t="shared" si="66"/>
        <v>1450</v>
      </c>
      <c r="X41" s="101">
        <f t="shared" si="66"/>
        <v>15950</v>
      </c>
      <c r="Y41" s="100">
        <f t="shared" si="66"/>
        <v>16000</v>
      </c>
      <c r="Z41" s="100">
        <f t="shared" si="66"/>
        <v>0</v>
      </c>
      <c r="AA41" s="100">
        <f t="shared" si="66"/>
        <v>0</v>
      </c>
      <c r="AB41" s="100">
        <f t="shared" si="66"/>
        <v>16000</v>
      </c>
      <c r="AC41" s="100">
        <f t="shared" si="66"/>
        <v>0</v>
      </c>
      <c r="AD41" s="100">
        <f t="shared" si="66"/>
        <v>0</v>
      </c>
      <c r="AE41" s="100">
        <f t="shared" si="66"/>
        <v>0</v>
      </c>
      <c r="AF41" s="100">
        <f t="shared" si="66"/>
        <v>0</v>
      </c>
      <c r="AG41" s="102"/>
      <c r="AH41" s="102"/>
      <c r="AI41" s="102">
        <f t="shared" ref="AI41:AW41" si="67">SUM(AI42)</f>
        <v>0</v>
      </c>
      <c r="AJ41" s="102">
        <f t="shared" si="67"/>
        <v>0</v>
      </c>
      <c r="AK41" s="102">
        <f t="shared" si="67"/>
        <v>0</v>
      </c>
      <c r="AL41" s="102">
        <f t="shared" si="67"/>
        <v>0</v>
      </c>
      <c r="AM41" s="102">
        <f t="shared" si="67"/>
        <v>0</v>
      </c>
      <c r="AN41" s="102">
        <f t="shared" si="67"/>
        <v>0</v>
      </c>
      <c r="AO41" s="102">
        <f t="shared" si="67"/>
        <v>0</v>
      </c>
      <c r="AP41" s="102">
        <f t="shared" si="67"/>
        <v>0</v>
      </c>
      <c r="AQ41" s="102">
        <f t="shared" si="67"/>
        <v>0</v>
      </c>
      <c r="AR41" s="102">
        <f t="shared" si="67"/>
        <v>0</v>
      </c>
      <c r="AS41" s="102">
        <f t="shared" si="67"/>
        <v>0</v>
      </c>
      <c r="AT41" s="102">
        <f t="shared" si="67"/>
        <v>0</v>
      </c>
      <c r="AU41" s="102">
        <f t="shared" si="67"/>
        <v>0</v>
      </c>
      <c r="AV41" s="102">
        <f t="shared" si="67"/>
        <v>0</v>
      </c>
      <c r="AW41" s="102">
        <f t="shared" si="67"/>
        <v>0</v>
      </c>
      <c r="AX41" s="102"/>
      <c r="AY41" s="102">
        <f t="shared" ref="AY41:BN41" si="68">SUM(AY42)</f>
        <v>0</v>
      </c>
      <c r="AZ41" s="102">
        <f t="shared" si="68"/>
        <v>0</v>
      </c>
      <c r="BA41" s="102">
        <f t="shared" si="68"/>
        <v>575.67999999999995</v>
      </c>
      <c r="BB41" s="102">
        <f t="shared" si="68"/>
        <v>0</v>
      </c>
      <c r="BC41" s="102">
        <f t="shared" si="68"/>
        <v>0</v>
      </c>
      <c r="BD41" s="102">
        <f t="shared" si="68"/>
        <v>0</v>
      </c>
      <c r="BE41" s="102">
        <f t="shared" si="68"/>
        <v>0</v>
      </c>
      <c r="BF41" s="102">
        <f t="shared" si="68"/>
        <v>0</v>
      </c>
      <c r="BG41" s="102">
        <f t="shared" si="68"/>
        <v>255.36</v>
      </c>
      <c r="BH41" s="102">
        <f t="shared" si="68"/>
        <v>0</v>
      </c>
      <c r="BI41" s="102">
        <f t="shared" si="68"/>
        <v>0</v>
      </c>
      <c r="BJ41" s="102">
        <f t="shared" si="68"/>
        <v>0</v>
      </c>
      <c r="BK41" s="102">
        <f t="shared" si="68"/>
        <v>575.67999999999995</v>
      </c>
      <c r="BL41" s="102">
        <f t="shared" si="68"/>
        <v>255.36</v>
      </c>
      <c r="BM41" s="102">
        <f t="shared" si="68"/>
        <v>831.04</v>
      </c>
      <c r="BN41" s="102">
        <f t="shared" si="68"/>
        <v>1022.18</v>
      </c>
    </row>
    <row r="42" spans="1:67" s="23" customFormat="1" ht="21" customHeight="1" x14ac:dyDescent="0.25">
      <c r="A42" s="11">
        <v>36</v>
      </c>
      <c r="B42" s="64">
        <v>24</v>
      </c>
      <c r="C42" s="65"/>
      <c r="D42" s="66">
        <v>1</v>
      </c>
      <c r="E42" s="71" t="s">
        <v>86</v>
      </c>
      <c r="F42" s="67" t="s">
        <v>87</v>
      </c>
      <c r="G42" s="68" t="s">
        <v>88</v>
      </c>
      <c r="H42" s="69"/>
      <c r="I42" s="69"/>
      <c r="J42" s="70" t="s">
        <v>473</v>
      </c>
      <c r="K42" s="70" t="s">
        <v>463</v>
      </c>
      <c r="L42" s="70"/>
      <c r="M42" s="71" t="s">
        <v>418</v>
      </c>
      <c r="N42" s="71" t="s">
        <v>86</v>
      </c>
      <c r="O42" s="67" t="s">
        <v>87</v>
      </c>
      <c r="P42" s="42">
        <v>5732745883</v>
      </c>
      <c r="Q42" s="103">
        <v>1109</v>
      </c>
      <c r="R42" s="103">
        <v>1128</v>
      </c>
      <c r="S42" s="104">
        <v>1189</v>
      </c>
      <c r="T42" s="75">
        <f>CEILING(V42,10)</f>
        <v>1260</v>
      </c>
      <c r="U42" s="76">
        <f>(Q42+R42+S42)/3</f>
        <v>1142</v>
      </c>
      <c r="V42" s="76">
        <f>U42*1.1</f>
        <v>1256.2</v>
      </c>
      <c r="W42" s="242">
        <v>1450</v>
      </c>
      <c r="X42" s="77">
        <f>ROUND(W42*11,2)</f>
        <v>15950</v>
      </c>
      <c r="Y42" s="75">
        <f>CEILING(X42,1000)</f>
        <v>16000</v>
      </c>
      <c r="Z42" s="76"/>
      <c r="AA42" s="76"/>
      <c r="AB42" s="76">
        <f>$Y42</f>
        <v>16000</v>
      </c>
      <c r="AC42" s="76"/>
      <c r="AD42" s="76"/>
      <c r="AE42" s="76"/>
      <c r="AF42" s="76"/>
      <c r="AG42" s="42" t="s">
        <v>28</v>
      </c>
      <c r="AH42" s="5" t="s">
        <v>351</v>
      </c>
      <c r="AI42" s="76"/>
      <c r="AJ42" s="78"/>
      <c r="AK42" s="78">
        <f>ROUND(Ceny!$B$36*12,2)</f>
        <v>0</v>
      </c>
      <c r="AL42" s="76"/>
      <c r="AM42" s="76"/>
      <c r="AN42" s="76"/>
      <c r="AO42" s="76"/>
      <c r="AP42" s="76"/>
      <c r="AQ42" s="78"/>
      <c r="AR42" s="78">
        <f>ROUND($Y42*Ceny!$B$7/100,2)</f>
        <v>0</v>
      </c>
      <c r="AS42" s="76"/>
      <c r="AT42" s="76"/>
      <c r="AU42" s="76"/>
      <c r="AV42" s="76"/>
      <c r="AW42" s="78">
        <f>ROUND(SUM(AP42:AV42),2)</f>
        <v>0</v>
      </c>
      <c r="AX42" s="73" t="s">
        <v>352</v>
      </c>
      <c r="AY42" s="76"/>
      <c r="AZ42" s="78"/>
      <c r="BA42" s="79">
        <f>ROUND(Ceny!$B$46*AB42/100,2)</f>
        <v>575.67999999999995</v>
      </c>
      <c r="BB42" s="76"/>
      <c r="BC42" s="76"/>
      <c r="BD42" s="76"/>
      <c r="BE42" s="76"/>
      <c r="BF42" s="78"/>
      <c r="BG42" s="79">
        <f>ROUND(Ceny!$C$46*12,2)</f>
        <v>255.36</v>
      </c>
      <c r="BH42" s="76"/>
      <c r="BI42" s="76"/>
      <c r="BJ42" s="76"/>
      <c r="BK42" s="78">
        <f>ROUND(SUM(AY42:BD42),2)</f>
        <v>575.67999999999995</v>
      </c>
      <c r="BL42" s="78">
        <f>ROUND(SUM(BE42:BJ42),2)</f>
        <v>255.36</v>
      </c>
      <c r="BM42" s="80">
        <f>ROUND(SUM(AI42:AO42)+AW42+BK42+BL42,2)</f>
        <v>831.04</v>
      </c>
      <c r="BN42" s="80">
        <f>ROUND(BM42*1.23,2)</f>
        <v>1022.18</v>
      </c>
    </row>
    <row r="43" spans="1:67" s="23" customFormat="1" ht="21" customHeight="1" x14ac:dyDescent="0.25">
      <c r="A43" s="11">
        <v>37</v>
      </c>
      <c r="B43" s="91"/>
      <c r="C43" s="92">
        <v>9</v>
      </c>
      <c r="D43" s="93"/>
      <c r="E43" s="94" t="s">
        <v>89</v>
      </c>
      <c r="F43" s="94"/>
      <c r="G43" s="95"/>
      <c r="H43" s="96" t="s">
        <v>515</v>
      </c>
      <c r="I43" s="96" t="s">
        <v>507</v>
      </c>
      <c r="J43" s="97"/>
      <c r="K43" s="97"/>
      <c r="L43" s="98"/>
      <c r="M43" s="99"/>
      <c r="N43" s="99"/>
      <c r="O43" s="99"/>
      <c r="P43" s="99"/>
      <c r="Q43" s="100">
        <f t="shared" ref="Q43:AF43" si="69">SUM(Q44)</f>
        <v>1823</v>
      </c>
      <c r="R43" s="100">
        <f t="shared" si="69"/>
        <v>1469</v>
      </c>
      <c r="S43" s="100">
        <f t="shared" si="69"/>
        <v>1475</v>
      </c>
      <c r="T43" s="100">
        <f t="shared" si="69"/>
        <v>1750</v>
      </c>
      <c r="U43" s="100">
        <f t="shared" si="69"/>
        <v>1589</v>
      </c>
      <c r="V43" s="100">
        <f t="shared" si="69"/>
        <v>1747.9</v>
      </c>
      <c r="W43" s="100">
        <f t="shared" si="69"/>
        <v>2300</v>
      </c>
      <c r="X43" s="101">
        <f t="shared" si="69"/>
        <v>25300</v>
      </c>
      <c r="Y43" s="100">
        <f t="shared" si="69"/>
        <v>25000</v>
      </c>
      <c r="Z43" s="100">
        <f t="shared" si="69"/>
        <v>0</v>
      </c>
      <c r="AA43" s="100">
        <f t="shared" si="69"/>
        <v>0</v>
      </c>
      <c r="AB43" s="100">
        <f t="shared" si="69"/>
        <v>25000</v>
      </c>
      <c r="AC43" s="100">
        <f t="shared" si="69"/>
        <v>0</v>
      </c>
      <c r="AD43" s="100">
        <f t="shared" si="69"/>
        <v>0</v>
      </c>
      <c r="AE43" s="100">
        <f t="shared" si="69"/>
        <v>0</v>
      </c>
      <c r="AF43" s="100">
        <f t="shared" si="69"/>
        <v>0</v>
      </c>
      <c r="AG43" s="102"/>
      <c r="AH43" s="102"/>
      <c r="AI43" s="102">
        <f t="shared" ref="AI43:AW43" si="70">SUM(AI44)</f>
        <v>0</v>
      </c>
      <c r="AJ43" s="102">
        <f t="shared" si="70"/>
        <v>0</v>
      </c>
      <c r="AK43" s="102">
        <f t="shared" si="70"/>
        <v>0</v>
      </c>
      <c r="AL43" s="102">
        <f t="shared" si="70"/>
        <v>0</v>
      </c>
      <c r="AM43" s="102">
        <f t="shared" si="70"/>
        <v>0</v>
      </c>
      <c r="AN43" s="102">
        <f t="shared" si="70"/>
        <v>0</v>
      </c>
      <c r="AO43" s="102">
        <f t="shared" si="70"/>
        <v>0</v>
      </c>
      <c r="AP43" s="102">
        <f t="shared" si="70"/>
        <v>0</v>
      </c>
      <c r="AQ43" s="102">
        <f t="shared" si="70"/>
        <v>0</v>
      </c>
      <c r="AR43" s="102">
        <f t="shared" si="70"/>
        <v>0</v>
      </c>
      <c r="AS43" s="102">
        <f t="shared" si="70"/>
        <v>0</v>
      </c>
      <c r="AT43" s="102">
        <f t="shared" si="70"/>
        <v>0</v>
      </c>
      <c r="AU43" s="102">
        <f t="shared" si="70"/>
        <v>0</v>
      </c>
      <c r="AV43" s="102">
        <f t="shared" si="70"/>
        <v>0</v>
      </c>
      <c r="AW43" s="102">
        <f t="shared" si="70"/>
        <v>0</v>
      </c>
      <c r="AX43" s="102"/>
      <c r="AY43" s="102">
        <f t="shared" ref="AY43:BN43" si="71">SUM(AY44)</f>
        <v>0</v>
      </c>
      <c r="AZ43" s="102">
        <f t="shared" si="71"/>
        <v>0</v>
      </c>
      <c r="BA43" s="102">
        <f t="shared" si="71"/>
        <v>899.5</v>
      </c>
      <c r="BB43" s="102">
        <f t="shared" si="71"/>
        <v>0</v>
      </c>
      <c r="BC43" s="102">
        <f t="shared" si="71"/>
        <v>0</v>
      </c>
      <c r="BD43" s="102">
        <f t="shared" si="71"/>
        <v>0</v>
      </c>
      <c r="BE43" s="102">
        <f t="shared" si="71"/>
        <v>0</v>
      </c>
      <c r="BF43" s="102">
        <f t="shared" si="71"/>
        <v>0</v>
      </c>
      <c r="BG43" s="102">
        <f t="shared" si="71"/>
        <v>255.36</v>
      </c>
      <c r="BH43" s="102">
        <f t="shared" si="71"/>
        <v>0</v>
      </c>
      <c r="BI43" s="102">
        <f t="shared" si="71"/>
        <v>0</v>
      </c>
      <c r="BJ43" s="102">
        <f t="shared" si="71"/>
        <v>0</v>
      </c>
      <c r="BK43" s="102">
        <f t="shared" si="71"/>
        <v>899.5</v>
      </c>
      <c r="BL43" s="102">
        <f t="shared" si="71"/>
        <v>255.36</v>
      </c>
      <c r="BM43" s="102">
        <f t="shared" si="71"/>
        <v>1154.8599999999999</v>
      </c>
      <c r="BN43" s="102">
        <f t="shared" si="71"/>
        <v>1420.48</v>
      </c>
    </row>
    <row r="44" spans="1:67" s="23" customFormat="1" ht="21" customHeight="1" x14ac:dyDescent="0.25">
      <c r="A44" s="11">
        <v>38</v>
      </c>
      <c r="B44" s="64">
        <v>25</v>
      </c>
      <c r="C44" s="65"/>
      <c r="D44" s="66">
        <v>1</v>
      </c>
      <c r="E44" s="71" t="s">
        <v>89</v>
      </c>
      <c r="F44" s="67" t="s">
        <v>90</v>
      </c>
      <c r="G44" s="68" t="s">
        <v>91</v>
      </c>
      <c r="H44" s="69"/>
      <c r="I44" s="69"/>
      <c r="J44" s="70" t="s">
        <v>473</v>
      </c>
      <c r="K44" s="70" t="s">
        <v>463</v>
      </c>
      <c r="L44" s="70"/>
      <c r="M44" s="71" t="s">
        <v>418</v>
      </c>
      <c r="N44" s="71" t="s">
        <v>89</v>
      </c>
      <c r="O44" s="67" t="s">
        <v>90</v>
      </c>
      <c r="P44" s="42">
        <v>5732745883</v>
      </c>
      <c r="Q44" s="103">
        <v>1823</v>
      </c>
      <c r="R44" s="103">
        <v>1469</v>
      </c>
      <c r="S44" s="104">
        <v>1475</v>
      </c>
      <c r="T44" s="75">
        <f>CEILING(V44,10)</f>
        <v>1750</v>
      </c>
      <c r="U44" s="76">
        <f>(Q44+R44+S44)/3</f>
        <v>1589</v>
      </c>
      <c r="V44" s="76">
        <f>U44*1.1</f>
        <v>1747.9</v>
      </c>
      <c r="W44" s="242">
        <v>2300</v>
      </c>
      <c r="X44" s="77">
        <f>ROUND(W44*11,2)</f>
        <v>25300</v>
      </c>
      <c r="Y44" s="75">
        <f>FLOOR(X44,1000)</f>
        <v>25000</v>
      </c>
      <c r="Z44" s="76"/>
      <c r="AA44" s="76"/>
      <c r="AB44" s="76">
        <f>$Y44</f>
        <v>25000</v>
      </c>
      <c r="AC44" s="76"/>
      <c r="AD44" s="76"/>
      <c r="AE44" s="76"/>
      <c r="AF44" s="76"/>
      <c r="AG44" s="42" t="s">
        <v>28</v>
      </c>
      <c r="AH44" s="5" t="s">
        <v>351</v>
      </c>
      <c r="AI44" s="76"/>
      <c r="AJ44" s="76"/>
      <c r="AK44" s="78">
        <f>ROUND(Ceny!$B$36*12,2)</f>
        <v>0</v>
      </c>
      <c r="AL44" s="76"/>
      <c r="AM44" s="76"/>
      <c r="AN44" s="76"/>
      <c r="AO44" s="76"/>
      <c r="AP44" s="76"/>
      <c r="AQ44" s="76"/>
      <c r="AR44" s="78">
        <f>ROUND($Y44*Ceny!$B$7/100,2)</f>
        <v>0</v>
      </c>
      <c r="AS44" s="76"/>
      <c r="AT44" s="76"/>
      <c r="AU44" s="76"/>
      <c r="AV44" s="76"/>
      <c r="AW44" s="78">
        <f>ROUND(SUM(AP44:AV44),2)</f>
        <v>0</v>
      </c>
      <c r="AX44" s="73" t="s">
        <v>352</v>
      </c>
      <c r="AY44" s="76"/>
      <c r="AZ44" s="76"/>
      <c r="BA44" s="79">
        <f>ROUND(Ceny!$B$46*AB44/100,2)</f>
        <v>899.5</v>
      </c>
      <c r="BB44" s="76"/>
      <c r="BC44" s="76"/>
      <c r="BD44" s="76"/>
      <c r="BE44" s="76"/>
      <c r="BF44" s="76"/>
      <c r="BG44" s="79">
        <f>ROUND(Ceny!$C$46*12,2)</f>
        <v>255.36</v>
      </c>
      <c r="BH44" s="76"/>
      <c r="BI44" s="76"/>
      <c r="BJ44" s="76"/>
      <c r="BK44" s="78">
        <f>ROUND(SUM(AY44:BD44),2)</f>
        <v>899.5</v>
      </c>
      <c r="BL44" s="78">
        <f>ROUND(SUM(BE44:BJ44),2)</f>
        <v>255.36</v>
      </c>
      <c r="BM44" s="80">
        <f>ROUND(SUM(AI44:AO44)+AW44+BK44+BL44,2)</f>
        <v>1154.8599999999999</v>
      </c>
      <c r="BN44" s="80">
        <f>ROUND(BM44*1.23,2)</f>
        <v>1420.48</v>
      </c>
    </row>
    <row r="45" spans="1:67" s="23" customFormat="1" ht="21" customHeight="1" x14ac:dyDescent="0.25">
      <c r="A45" s="11">
        <v>39</v>
      </c>
      <c r="B45" s="91"/>
      <c r="C45" s="92">
        <v>10</v>
      </c>
      <c r="D45" s="93"/>
      <c r="E45" s="94" t="s">
        <v>92</v>
      </c>
      <c r="F45" s="94"/>
      <c r="G45" s="95"/>
      <c r="H45" s="96" t="s">
        <v>516</v>
      </c>
      <c r="I45" s="96" t="s">
        <v>507</v>
      </c>
      <c r="J45" s="97"/>
      <c r="K45" s="97"/>
      <c r="L45" s="98"/>
      <c r="M45" s="99"/>
      <c r="N45" s="99"/>
      <c r="O45" s="99"/>
      <c r="P45" s="99"/>
      <c r="Q45" s="100">
        <f t="shared" ref="Q45:AF45" si="72">SUM(Q46)</f>
        <v>1823</v>
      </c>
      <c r="R45" s="100">
        <f t="shared" si="72"/>
        <v>1469</v>
      </c>
      <c r="S45" s="100">
        <f t="shared" si="72"/>
        <v>1475</v>
      </c>
      <c r="T45" s="100">
        <f t="shared" si="72"/>
        <v>1750</v>
      </c>
      <c r="U45" s="100">
        <f t="shared" si="72"/>
        <v>1589</v>
      </c>
      <c r="V45" s="100">
        <f t="shared" si="72"/>
        <v>1747.9</v>
      </c>
      <c r="W45" s="100">
        <f t="shared" si="72"/>
        <v>1300</v>
      </c>
      <c r="X45" s="101">
        <f t="shared" si="72"/>
        <v>14300</v>
      </c>
      <c r="Y45" s="100">
        <f t="shared" si="72"/>
        <v>15000</v>
      </c>
      <c r="Z45" s="100">
        <f t="shared" si="72"/>
        <v>0</v>
      </c>
      <c r="AA45" s="100">
        <f t="shared" si="72"/>
        <v>0</v>
      </c>
      <c r="AB45" s="100">
        <f t="shared" si="72"/>
        <v>15000</v>
      </c>
      <c r="AC45" s="100">
        <f t="shared" si="72"/>
        <v>0</v>
      </c>
      <c r="AD45" s="100">
        <f t="shared" si="72"/>
        <v>0</v>
      </c>
      <c r="AE45" s="100">
        <f t="shared" si="72"/>
        <v>0</v>
      </c>
      <c r="AF45" s="100">
        <f t="shared" si="72"/>
        <v>0</v>
      </c>
      <c r="AG45" s="102"/>
      <c r="AH45" s="102"/>
      <c r="AI45" s="102">
        <f t="shared" ref="AI45:AW45" si="73">SUM(AI46)</f>
        <v>0</v>
      </c>
      <c r="AJ45" s="102">
        <f t="shared" si="73"/>
        <v>0</v>
      </c>
      <c r="AK45" s="102">
        <f t="shared" si="73"/>
        <v>0</v>
      </c>
      <c r="AL45" s="102">
        <f t="shared" si="73"/>
        <v>0</v>
      </c>
      <c r="AM45" s="102">
        <f t="shared" si="73"/>
        <v>0</v>
      </c>
      <c r="AN45" s="102">
        <f t="shared" si="73"/>
        <v>0</v>
      </c>
      <c r="AO45" s="102">
        <f t="shared" si="73"/>
        <v>0</v>
      </c>
      <c r="AP45" s="102">
        <f t="shared" si="73"/>
        <v>0</v>
      </c>
      <c r="AQ45" s="102">
        <f t="shared" si="73"/>
        <v>0</v>
      </c>
      <c r="AR45" s="102">
        <f t="shared" si="73"/>
        <v>0</v>
      </c>
      <c r="AS45" s="102">
        <f t="shared" si="73"/>
        <v>0</v>
      </c>
      <c r="AT45" s="102">
        <f t="shared" si="73"/>
        <v>0</v>
      </c>
      <c r="AU45" s="102">
        <f t="shared" si="73"/>
        <v>0</v>
      </c>
      <c r="AV45" s="102">
        <f t="shared" si="73"/>
        <v>0</v>
      </c>
      <c r="AW45" s="102">
        <f t="shared" si="73"/>
        <v>0</v>
      </c>
      <c r="AX45" s="102"/>
      <c r="AY45" s="102">
        <f t="shared" ref="AY45:BN45" si="74">SUM(AY46)</f>
        <v>0</v>
      </c>
      <c r="AZ45" s="102">
        <f t="shared" si="74"/>
        <v>0</v>
      </c>
      <c r="BA45" s="102">
        <f t="shared" si="74"/>
        <v>539.70000000000005</v>
      </c>
      <c r="BB45" s="102">
        <f t="shared" si="74"/>
        <v>0</v>
      </c>
      <c r="BC45" s="102">
        <f t="shared" si="74"/>
        <v>0</v>
      </c>
      <c r="BD45" s="102">
        <f t="shared" si="74"/>
        <v>0</v>
      </c>
      <c r="BE45" s="102">
        <f t="shared" si="74"/>
        <v>0</v>
      </c>
      <c r="BF45" s="102">
        <f t="shared" si="74"/>
        <v>0</v>
      </c>
      <c r="BG45" s="102">
        <f t="shared" si="74"/>
        <v>255.36</v>
      </c>
      <c r="BH45" s="102">
        <f t="shared" si="74"/>
        <v>0</v>
      </c>
      <c r="BI45" s="102">
        <f t="shared" si="74"/>
        <v>0</v>
      </c>
      <c r="BJ45" s="102">
        <f t="shared" si="74"/>
        <v>0</v>
      </c>
      <c r="BK45" s="102">
        <f t="shared" si="74"/>
        <v>539.70000000000005</v>
      </c>
      <c r="BL45" s="102">
        <f t="shared" si="74"/>
        <v>255.36</v>
      </c>
      <c r="BM45" s="102">
        <f t="shared" si="74"/>
        <v>795.06</v>
      </c>
      <c r="BN45" s="102">
        <f t="shared" si="74"/>
        <v>977.92</v>
      </c>
    </row>
    <row r="46" spans="1:67" s="23" customFormat="1" ht="21" customHeight="1" x14ac:dyDescent="0.25">
      <c r="A46" s="11">
        <v>38</v>
      </c>
      <c r="B46" s="64">
        <v>25</v>
      </c>
      <c r="C46" s="65"/>
      <c r="D46" s="66">
        <v>1</v>
      </c>
      <c r="E46" s="71" t="s">
        <v>92</v>
      </c>
      <c r="F46" s="67" t="s">
        <v>94</v>
      </c>
      <c r="G46" s="68" t="s">
        <v>95</v>
      </c>
      <c r="H46" s="69"/>
      <c r="I46" s="69"/>
      <c r="J46" s="70" t="s">
        <v>473</v>
      </c>
      <c r="K46" s="70" t="s">
        <v>463</v>
      </c>
      <c r="L46" s="70"/>
      <c r="M46" s="71" t="s">
        <v>418</v>
      </c>
      <c r="N46" s="71" t="s">
        <v>92</v>
      </c>
      <c r="O46" s="67" t="s">
        <v>94</v>
      </c>
      <c r="P46" s="42">
        <v>5732745883</v>
      </c>
      <c r="Q46" s="103">
        <v>1823</v>
      </c>
      <c r="R46" s="103">
        <v>1469</v>
      </c>
      <c r="S46" s="104">
        <v>1475</v>
      </c>
      <c r="T46" s="106">
        <f>CEILING(V46,10)</f>
        <v>1750</v>
      </c>
      <c r="U46" s="76">
        <f>(Q46+R46+S46)/3</f>
        <v>1589</v>
      </c>
      <c r="V46" s="76">
        <f>U46*1.1</f>
        <v>1747.9</v>
      </c>
      <c r="W46" s="242">
        <v>1300</v>
      </c>
      <c r="X46" s="77">
        <f>ROUND(W46*11,2)</f>
        <v>14300</v>
      </c>
      <c r="Y46" s="75">
        <f>CEILING(X46,1000)</f>
        <v>15000</v>
      </c>
      <c r="Z46" s="76"/>
      <c r="AA46" s="76"/>
      <c r="AB46" s="76">
        <f>$Y46</f>
        <v>15000</v>
      </c>
      <c r="AC46" s="76"/>
      <c r="AD46" s="76"/>
      <c r="AE46" s="76"/>
      <c r="AF46" s="76"/>
      <c r="AG46" s="42" t="s">
        <v>28</v>
      </c>
      <c r="AH46" s="5" t="s">
        <v>351</v>
      </c>
      <c r="AI46" s="76"/>
      <c r="AJ46" s="78"/>
      <c r="AK46" s="78">
        <f>ROUND(Ceny!$B$36*12,2)</f>
        <v>0</v>
      </c>
      <c r="AL46" s="76"/>
      <c r="AM46" s="76"/>
      <c r="AN46" s="76"/>
      <c r="AO46" s="76"/>
      <c r="AP46" s="76"/>
      <c r="AQ46" s="78"/>
      <c r="AR46" s="78">
        <f>ROUND($Y46*Ceny!$B$7/100,2)</f>
        <v>0</v>
      </c>
      <c r="AS46" s="76"/>
      <c r="AT46" s="76"/>
      <c r="AU46" s="76"/>
      <c r="AV46" s="76"/>
      <c r="AW46" s="78">
        <f>ROUND(SUM(AP46:AV46),2)</f>
        <v>0</v>
      </c>
      <c r="AX46" s="73" t="s">
        <v>352</v>
      </c>
      <c r="AY46" s="76"/>
      <c r="AZ46" s="78"/>
      <c r="BA46" s="79">
        <f>ROUND(Ceny!$B$46*AB46/100,2)</f>
        <v>539.70000000000005</v>
      </c>
      <c r="BB46" s="76"/>
      <c r="BC46" s="76"/>
      <c r="BD46" s="76"/>
      <c r="BE46" s="76"/>
      <c r="BF46" s="78"/>
      <c r="BG46" s="79">
        <f>ROUND(Ceny!$C$46*12,2)</f>
        <v>255.36</v>
      </c>
      <c r="BH46" s="76"/>
      <c r="BI46" s="76"/>
      <c r="BJ46" s="76"/>
      <c r="BK46" s="78">
        <f>ROUND(SUM(AY46:BD46),2)</f>
        <v>539.70000000000005</v>
      </c>
      <c r="BL46" s="78">
        <f>ROUND(SUM(BE46:BJ46),2)</f>
        <v>255.36</v>
      </c>
      <c r="BM46" s="80">
        <f>ROUND(SUM(AI46:AO46)+AW46+BK46+BL46,2)</f>
        <v>795.06</v>
      </c>
      <c r="BN46" s="80">
        <f>ROUND(BM46*1.23,2)</f>
        <v>977.92</v>
      </c>
    </row>
    <row r="47" spans="1:67" s="23" customFormat="1" ht="21" customHeight="1" x14ac:dyDescent="0.25">
      <c r="A47" s="11">
        <v>41</v>
      </c>
      <c r="B47" s="91"/>
      <c r="C47" s="92">
        <v>11</v>
      </c>
      <c r="D47" s="93"/>
      <c r="E47" s="94" t="s">
        <v>96</v>
      </c>
      <c r="F47" s="94"/>
      <c r="G47" s="95"/>
      <c r="H47" s="96" t="s">
        <v>517</v>
      </c>
      <c r="I47" s="96" t="s">
        <v>507</v>
      </c>
      <c r="J47" s="97"/>
      <c r="K47" s="97"/>
      <c r="L47" s="98"/>
      <c r="M47" s="99"/>
      <c r="N47" s="99"/>
      <c r="O47" s="99"/>
      <c r="P47" s="99"/>
      <c r="Q47" s="100">
        <f t="shared" ref="Q47:AF47" si="75">SUM(Q48)</f>
        <v>2884</v>
      </c>
      <c r="R47" s="100">
        <f t="shared" si="75"/>
        <v>2506</v>
      </c>
      <c r="S47" s="100">
        <f t="shared" si="75"/>
        <v>2396</v>
      </c>
      <c r="T47" s="100">
        <f t="shared" si="75"/>
        <v>2860</v>
      </c>
      <c r="U47" s="100">
        <f t="shared" si="75"/>
        <v>2595.3333333333335</v>
      </c>
      <c r="V47" s="100">
        <f t="shared" si="75"/>
        <v>2854.8666666666672</v>
      </c>
      <c r="W47" s="100">
        <f t="shared" si="75"/>
        <v>2400</v>
      </c>
      <c r="X47" s="101">
        <f t="shared" si="75"/>
        <v>26400</v>
      </c>
      <c r="Y47" s="100">
        <f t="shared" si="75"/>
        <v>27000</v>
      </c>
      <c r="Z47" s="100">
        <f t="shared" si="75"/>
        <v>0</v>
      </c>
      <c r="AA47" s="100">
        <f t="shared" si="75"/>
        <v>0</v>
      </c>
      <c r="AB47" s="100">
        <f t="shared" si="75"/>
        <v>0</v>
      </c>
      <c r="AC47" s="100">
        <f t="shared" si="75"/>
        <v>27000</v>
      </c>
      <c r="AD47" s="100">
        <f t="shared" si="75"/>
        <v>0</v>
      </c>
      <c r="AE47" s="100">
        <f t="shared" si="75"/>
        <v>0</v>
      </c>
      <c r="AF47" s="100">
        <f t="shared" si="75"/>
        <v>0</v>
      </c>
      <c r="AG47" s="102"/>
      <c r="AH47" s="102"/>
      <c r="AI47" s="102">
        <f t="shared" ref="AI47:AW47" si="76">SUM(AI48)</f>
        <v>0</v>
      </c>
      <c r="AJ47" s="102">
        <f t="shared" si="76"/>
        <v>0</v>
      </c>
      <c r="AK47" s="102">
        <f t="shared" si="76"/>
        <v>0</v>
      </c>
      <c r="AL47" s="102">
        <f t="shared" si="76"/>
        <v>0</v>
      </c>
      <c r="AM47" s="102">
        <f t="shared" si="76"/>
        <v>0</v>
      </c>
      <c r="AN47" s="102">
        <f t="shared" si="76"/>
        <v>0</v>
      </c>
      <c r="AO47" s="102">
        <f t="shared" si="76"/>
        <v>0</v>
      </c>
      <c r="AP47" s="102">
        <f t="shared" si="76"/>
        <v>0</v>
      </c>
      <c r="AQ47" s="102">
        <f t="shared" si="76"/>
        <v>0</v>
      </c>
      <c r="AR47" s="102">
        <f t="shared" si="76"/>
        <v>0</v>
      </c>
      <c r="AS47" s="102">
        <f t="shared" si="76"/>
        <v>0</v>
      </c>
      <c r="AT47" s="102">
        <f t="shared" si="76"/>
        <v>0</v>
      </c>
      <c r="AU47" s="102">
        <f t="shared" si="76"/>
        <v>0</v>
      </c>
      <c r="AV47" s="102">
        <f t="shared" si="76"/>
        <v>0</v>
      </c>
      <c r="AW47" s="102">
        <f t="shared" si="76"/>
        <v>0</v>
      </c>
      <c r="AX47" s="102"/>
      <c r="AY47" s="102">
        <f t="shared" ref="AY47:BN47" si="77">SUM(AY48)</f>
        <v>0</v>
      </c>
      <c r="AZ47" s="102">
        <f t="shared" si="77"/>
        <v>0</v>
      </c>
      <c r="BA47" s="102">
        <f t="shared" si="77"/>
        <v>971.46</v>
      </c>
      <c r="BB47" s="102">
        <f t="shared" si="77"/>
        <v>0</v>
      </c>
      <c r="BC47" s="102">
        <f t="shared" si="77"/>
        <v>0</v>
      </c>
      <c r="BD47" s="102">
        <f t="shared" si="77"/>
        <v>0</v>
      </c>
      <c r="BE47" s="102">
        <f t="shared" si="77"/>
        <v>0</v>
      </c>
      <c r="BF47" s="102">
        <f t="shared" si="77"/>
        <v>0</v>
      </c>
      <c r="BG47" s="102">
        <f t="shared" si="77"/>
        <v>255.36</v>
      </c>
      <c r="BH47" s="102">
        <f t="shared" si="77"/>
        <v>0</v>
      </c>
      <c r="BI47" s="102">
        <f t="shared" si="77"/>
        <v>0</v>
      </c>
      <c r="BJ47" s="102">
        <f t="shared" si="77"/>
        <v>0</v>
      </c>
      <c r="BK47" s="102">
        <f t="shared" si="77"/>
        <v>971.46</v>
      </c>
      <c r="BL47" s="102">
        <f t="shared" si="77"/>
        <v>255.36</v>
      </c>
      <c r="BM47" s="102">
        <f t="shared" si="77"/>
        <v>1226.82</v>
      </c>
      <c r="BN47" s="102">
        <f t="shared" si="77"/>
        <v>1508.99</v>
      </c>
    </row>
    <row r="48" spans="1:67" s="23" customFormat="1" ht="21" customHeight="1" x14ac:dyDescent="0.25">
      <c r="A48" s="11">
        <v>42</v>
      </c>
      <c r="B48" s="64">
        <v>27</v>
      </c>
      <c r="C48" s="65"/>
      <c r="D48" s="66">
        <v>1</v>
      </c>
      <c r="E48" s="71" t="s">
        <v>96</v>
      </c>
      <c r="F48" s="67" t="s">
        <v>97</v>
      </c>
      <c r="G48" s="68" t="s">
        <v>98</v>
      </c>
      <c r="H48" s="69"/>
      <c r="I48" s="69"/>
      <c r="J48" s="70" t="s">
        <v>24</v>
      </c>
      <c r="K48" s="70" t="s">
        <v>463</v>
      </c>
      <c r="L48" s="70"/>
      <c r="M48" s="71" t="s">
        <v>418</v>
      </c>
      <c r="N48" s="71" t="s">
        <v>96</v>
      </c>
      <c r="O48" s="67" t="s">
        <v>97</v>
      </c>
      <c r="P48" s="42">
        <v>5732745883</v>
      </c>
      <c r="Q48" s="103">
        <v>2884</v>
      </c>
      <c r="R48" s="103">
        <v>2506</v>
      </c>
      <c r="S48" s="104">
        <v>2396</v>
      </c>
      <c r="T48" s="75">
        <f>CEILING(V48,10)</f>
        <v>2860</v>
      </c>
      <c r="U48" s="76">
        <f>(Q48+R48+S48)/3</f>
        <v>2595.3333333333335</v>
      </c>
      <c r="V48" s="76">
        <f>U48*1.1</f>
        <v>2854.8666666666672</v>
      </c>
      <c r="W48" s="242">
        <v>2400</v>
      </c>
      <c r="X48" s="77">
        <f>ROUND(W48*11,2)</f>
        <v>26400</v>
      </c>
      <c r="Y48" s="75">
        <f>CEILING(X48,1000)</f>
        <v>27000</v>
      </c>
      <c r="Z48" s="76"/>
      <c r="AA48" s="76"/>
      <c r="AB48" s="76"/>
      <c r="AC48" s="76">
        <f>$Y48</f>
        <v>27000</v>
      </c>
      <c r="AD48" s="76"/>
      <c r="AE48" s="76"/>
      <c r="AF48" s="76"/>
      <c r="AG48" s="42" t="s">
        <v>28</v>
      </c>
      <c r="AH48" s="5" t="s">
        <v>351</v>
      </c>
      <c r="AI48" s="76"/>
      <c r="AJ48" s="76"/>
      <c r="AK48" s="76"/>
      <c r="AL48" s="78">
        <f>ROUND(Ceny!$B$37*12,2)</f>
        <v>0</v>
      </c>
      <c r="AM48" s="76"/>
      <c r="AN48" s="76"/>
      <c r="AO48" s="76"/>
      <c r="AP48" s="76"/>
      <c r="AQ48" s="76"/>
      <c r="AR48" s="76"/>
      <c r="AS48" s="78">
        <f>ROUND($Y48*Ceny!$B$8/100,2)</f>
        <v>0</v>
      </c>
      <c r="AT48" s="76"/>
      <c r="AU48" s="76"/>
      <c r="AV48" s="76"/>
      <c r="AW48" s="78">
        <f>ROUND(SUM(AP48:AV48),2)</f>
        <v>0</v>
      </c>
      <c r="AX48" s="73" t="s">
        <v>352</v>
      </c>
      <c r="AY48" s="76"/>
      <c r="AZ48" s="76"/>
      <c r="BA48" s="79">
        <f>ROUND(Ceny!$B$46*AC48/100,2)</f>
        <v>971.46</v>
      </c>
      <c r="BB48" s="76"/>
      <c r="BC48" s="76"/>
      <c r="BD48" s="76"/>
      <c r="BE48" s="76"/>
      <c r="BF48" s="76"/>
      <c r="BG48" s="79">
        <f>ROUND(Ceny!$C$46*12,2)</f>
        <v>255.36</v>
      </c>
      <c r="BH48" s="76"/>
      <c r="BI48" s="76"/>
      <c r="BJ48" s="76"/>
      <c r="BK48" s="78">
        <f>ROUND(SUM(AY48:BD48),2)</f>
        <v>971.46</v>
      </c>
      <c r="BL48" s="78">
        <f>ROUND(SUM(BE48:BJ48),2)</f>
        <v>255.36</v>
      </c>
      <c r="BM48" s="80">
        <f>ROUND(SUM(AI48:AO48)+AW48+BK48+BL48,2)</f>
        <v>1226.82</v>
      </c>
      <c r="BN48" s="80">
        <f>ROUND(BM48*1.23,2)</f>
        <v>1508.99</v>
      </c>
    </row>
    <row r="49" spans="1:66" s="23" customFormat="1" ht="21" customHeight="1" x14ac:dyDescent="0.25">
      <c r="A49" s="11">
        <v>43</v>
      </c>
      <c r="B49" s="91"/>
      <c r="C49" s="92">
        <v>12</v>
      </c>
      <c r="D49" s="93"/>
      <c r="E49" s="94" t="s">
        <v>99</v>
      </c>
      <c r="F49" s="94"/>
      <c r="G49" s="95"/>
      <c r="H49" s="96" t="s">
        <v>518</v>
      </c>
      <c r="I49" s="96" t="s">
        <v>507</v>
      </c>
      <c r="J49" s="97"/>
      <c r="K49" s="97"/>
      <c r="L49" s="98"/>
      <c r="M49" s="99"/>
      <c r="N49" s="99"/>
      <c r="O49" s="99"/>
      <c r="P49" s="99"/>
      <c r="Q49" s="100">
        <f t="shared" ref="Q49:AF49" si="78">SUM(Q50)</f>
        <v>2022</v>
      </c>
      <c r="R49" s="100">
        <f t="shared" si="78"/>
        <v>2500</v>
      </c>
      <c r="S49" s="100">
        <f t="shared" si="78"/>
        <v>2497</v>
      </c>
      <c r="T49" s="100">
        <f t="shared" si="78"/>
        <v>2580</v>
      </c>
      <c r="U49" s="100">
        <f t="shared" si="78"/>
        <v>2339.6666666666665</v>
      </c>
      <c r="V49" s="100">
        <f t="shared" si="78"/>
        <v>2573.6333333333332</v>
      </c>
      <c r="W49" s="100">
        <f t="shared" si="78"/>
        <v>2400</v>
      </c>
      <c r="X49" s="101">
        <f t="shared" si="78"/>
        <v>26400</v>
      </c>
      <c r="Y49" s="100">
        <f t="shared" si="78"/>
        <v>27000</v>
      </c>
      <c r="Z49" s="100">
        <f t="shared" si="78"/>
        <v>0</v>
      </c>
      <c r="AA49" s="100">
        <f t="shared" si="78"/>
        <v>0</v>
      </c>
      <c r="AB49" s="100">
        <f t="shared" si="78"/>
        <v>27000</v>
      </c>
      <c r="AC49" s="100">
        <f t="shared" si="78"/>
        <v>0</v>
      </c>
      <c r="AD49" s="100">
        <f t="shared" si="78"/>
        <v>0</v>
      </c>
      <c r="AE49" s="100">
        <f t="shared" si="78"/>
        <v>0</v>
      </c>
      <c r="AF49" s="100">
        <f t="shared" si="78"/>
        <v>0</v>
      </c>
      <c r="AG49" s="102"/>
      <c r="AH49" s="102"/>
      <c r="AI49" s="102">
        <f t="shared" ref="AI49:AW49" si="79">SUM(AI50)</f>
        <v>0</v>
      </c>
      <c r="AJ49" s="102">
        <f t="shared" si="79"/>
        <v>0</v>
      </c>
      <c r="AK49" s="102">
        <f t="shared" si="79"/>
        <v>0</v>
      </c>
      <c r="AL49" s="102">
        <f t="shared" si="79"/>
        <v>0</v>
      </c>
      <c r="AM49" s="102">
        <f t="shared" si="79"/>
        <v>0</v>
      </c>
      <c r="AN49" s="102">
        <f t="shared" si="79"/>
        <v>0</v>
      </c>
      <c r="AO49" s="102">
        <f t="shared" si="79"/>
        <v>0</v>
      </c>
      <c r="AP49" s="102">
        <f t="shared" si="79"/>
        <v>0</v>
      </c>
      <c r="AQ49" s="102">
        <f t="shared" si="79"/>
        <v>0</v>
      </c>
      <c r="AR49" s="102">
        <f t="shared" si="79"/>
        <v>0</v>
      </c>
      <c r="AS49" s="102">
        <f t="shared" si="79"/>
        <v>0</v>
      </c>
      <c r="AT49" s="102">
        <f t="shared" si="79"/>
        <v>0</v>
      </c>
      <c r="AU49" s="102">
        <f t="shared" si="79"/>
        <v>0</v>
      </c>
      <c r="AV49" s="102">
        <f t="shared" si="79"/>
        <v>0</v>
      </c>
      <c r="AW49" s="102">
        <f t="shared" si="79"/>
        <v>0</v>
      </c>
      <c r="AX49" s="102"/>
      <c r="AY49" s="102">
        <f t="shared" ref="AY49:BN49" si="80">SUM(AY50)</f>
        <v>0</v>
      </c>
      <c r="AZ49" s="102">
        <f t="shared" si="80"/>
        <v>0</v>
      </c>
      <c r="BA49" s="102">
        <f t="shared" si="80"/>
        <v>971.46</v>
      </c>
      <c r="BB49" s="102">
        <f t="shared" si="80"/>
        <v>0</v>
      </c>
      <c r="BC49" s="102">
        <f t="shared" si="80"/>
        <v>0</v>
      </c>
      <c r="BD49" s="102">
        <f t="shared" si="80"/>
        <v>0</v>
      </c>
      <c r="BE49" s="102">
        <f t="shared" si="80"/>
        <v>0</v>
      </c>
      <c r="BF49" s="102">
        <f t="shared" si="80"/>
        <v>0</v>
      </c>
      <c r="BG49" s="102">
        <f t="shared" si="80"/>
        <v>255.36</v>
      </c>
      <c r="BH49" s="102">
        <f t="shared" si="80"/>
        <v>0</v>
      </c>
      <c r="BI49" s="102">
        <f t="shared" si="80"/>
        <v>0</v>
      </c>
      <c r="BJ49" s="102">
        <f t="shared" si="80"/>
        <v>0</v>
      </c>
      <c r="BK49" s="102">
        <f t="shared" si="80"/>
        <v>971.46</v>
      </c>
      <c r="BL49" s="102">
        <f t="shared" si="80"/>
        <v>255.36</v>
      </c>
      <c r="BM49" s="102">
        <f t="shared" si="80"/>
        <v>1226.82</v>
      </c>
      <c r="BN49" s="102">
        <f t="shared" si="80"/>
        <v>1508.99</v>
      </c>
    </row>
    <row r="50" spans="1:66" s="23" customFormat="1" ht="21" customHeight="1" x14ac:dyDescent="0.25">
      <c r="A50" s="11">
        <v>44</v>
      </c>
      <c r="B50" s="64">
        <v>28</v>
      </c>
      <c r="C50" s="65"/>
      <c r="D50" s="66">
        <v>1</v>
      </c>
      <c r="E50" s="71" t="s">
        <v>99</v>
      </c>
      <c r="F50" s="67" t="s">
        <v>100</v>
      </c>
      <c r="G50" s="68" t="s">
        <v>101</v>
      </c>
      <c r="H50" s="69"/>
      <c r="I50" s="69"/>
      <c r="J50" s="70" t="s">
        <v>473</v>
      </c>
      <c r="K50" s="70" t="s">
        <v>463</v>
      </c>
      <c r="L50" s="70"/>
      <c r="M50" s="71" t="s">
        <v>418</v>
      </c>
      <c r="N50" s="71" t="s">
        <v>99</v>
      </c>
      <c r="O50" s="67" t="s">
        <v>100</v>
      </c>
      <c r="P50" s="42">
        <v>5732745883</v>
      </c>
      <c r="Q50" s="103">
        <v>2022</v>
      </c>
      <c r="R50" s="103">
        <v>2500</v>
      </c>
      <c r="S50" s="104">
        <v>2497</v>
      </c>
      <c r="T50" s="75">
        <f>CEILING(V50,10)</f>
        <v>2580</v>
      </c>
      <c r="U50" s="76">
        <f>(Q50+R50+S50)/3</f>
        <v>2339.6666666666665</v>
      </c>
      <c r="V50" s="76">
        <f>U50*1.1</f>
        <v>2573.6333333333332</v>
      </c>
      <c r="W50" s="242">
        <v>2400</v>
      </c>
      <c r="X50" s="77">
        <f>ROUND(W50*11,2)</f>
        <v>26400</v>
      </c>
      <c r="Y50" s="75">
        <f>CEILING(X50,1000)</f>
        <v>27000</v>
      </c>
      <c r="Z50" s="76"/>
      <c r="AA50" s="76"/>
      <c r="AB50" s="76">
        <f>$Y50</f>
        <v>27000</v>
      </c>
      <c r="AC50" s="76"/>
      <c r="AD50" s="76"/>
      <c r="AE50" s="76"/>
      <c r="AF50" s="76"/>
      <c r="AG50" s="42" t="s">
        <v>28</v>
      </c>
      <c r="AH50" s="5" t="s">
        <v>351</v>
      </c>
      <c r="AI50" s="76"/>
      <c r="AJ50" s="76"/>
      <c r="AK50" s="78">
        <f>ROUND(Ceny!$B$36*12,2)</f>
        <v>0</v>
      </c>
      <c r="AL50" s="76"/>
      <c r="AM50" s="76"/>
      <c r="AN50" s="76"/>
      <c r="AO50" s="76"/>
      <c r="AP50" s="76"/>
      <c r="AQ50" s="76"/>
      <c r="AR50" s="78">
        <f>ROUND($Y50*Ceny!$B$7/100,2)</f>
        <v>0</v>
      </c>
      <c r="AS50" s="76"/>
      <c r="AT50" s="76"/>
      <c r="AU50" s="76"/>
      <c r="AV50" s="76"/>
      <c r="AW50" s="78">
        <f>ROUND(SUM(AP50:AV50),2)</f>
        <v>0</v>
      </c>
      <c r="AX50" s="73" t="s">
        <v>352</v>
      </c>
      <c r="AY50" s="76"/>
      <c r="AZ50" s="76"/>
      <c r="BA50" s="79">
        <f>ROUND(Ceny!$B$46*AB50/100,2)</f>
        <v>971.46</v>
      </c>
      <c r="BB50" s="76"/>
      <c r="BC50" s="76"/>
      <c r="BD50" s="76"/>
      <c r="BE50" s="76"/>
      <c r="BF50" s="76"/>
      <c r="BG50" s="79">
        <f>ROUND(Ceny!$C$46*12,2)</f>
        <v>255.36</v>
      </c>
      <c r="BH50" s="76"/>
      <c r="BI50" s="76"/>
      <c r="BJ50" s="76"/>
      <c r="BK50" s="78">
        <f>ROUND(SUM(AY50:BD50),2)</f>
        <v>971.46</v>
      </c>
      <c r="BL50" s="78">
        <f>ROUND(SUM(BE50:BJ50),2)</f>
        <v>255.36</v>
      </c>
      <c r="BM50" s="80">
        <f>ROUND(SUM(AI50:AO50)+AW50+BK50+BL50,2)</f>
        <v>1226.82</v>
      </c>
      <c r="BN50" s="80">
        <f>ROUND(BM50*1.23,2)</f>
        <v>1508.99</v>
      </c>
    </row>
    <row r="51" spans="1:66" s="23" customFormat="1" ht="21" customHeight="1" x14ac:dyDescent="0.25">
      <c r="A51" s="11">
        <v>45</v>
      </c>
      <c r="B51" s="91"/>
      <c r="C51" s="92">
        <v>13</v>
      </c>
      <c r="D51" s="93"/>
      <c r="E51" s="94" t="s">
        <v>102</v>
      </c>
      <c r="F51" s="94"/>
      <c r="G51" s="95"/>
      <c r="H51" s="96" t="s">
        <v>519</v>
      </c>
      <c r="I51" s="96" t="s">
        <v>507</v>
      </c>
      <c r="J51" s="97"/>
      <c r="K51" s="97"/>
      <c r="L51" s="98"/>
      <c r="M51" s="99"/>
      <c r="N51" s="99"/>
      <c r="O51" s="99"/>
      <c r="P51" s="99"/>
      <c r="Q51" s="100">
        <f t="shared" ref="Q51:AF51" si="81">SUM(Q52)</f>
        <v>822</v>
      </c>
      <c r="R51" s="100">
        <f t="shared" si="81"/>
        <v>760</v>
      </c>
      <c r="S51" s="100">
        <f t="shared" si="81"/>
        <v>794</v>
      </c>
      <c r="T51" s="100">
        <f t="shared" si="81"/>
        <v>880</v>
      </c>
      <c r="U51" s="100">
        <f t="shared" si="81"/>
        <v>792</v>
      </c>
      <c r="V51" s="100">
        <f t="shared" si="81"/>
        <v>871.2</v>
      </c>
      <c r="W51" s="100">
        <f t="shared" si="81"/>
        <v>900</v>
      </c>
      <c r="X51" s="101">
        <f t="shared" si="81"/>
        <v>9900</v>
      </c>
      <c r="Y51" s="100">
        <f t="shared" si="81"/>
        <v>10000</v>
      </c>
      <c r="Z51" s="100">
        <f t="shared" si="81"/>
        <v>0</v>
      </c>
      <c r="AA51" s="100">
        <f t="shared" si="81"/>
        <v>10000</v>
      </c>
      <c r="AB51" s="100">
        <f t="shared" si="81"/>
        <v>0</v>
      </c>
      <c r="AC51" s="100">
        <f t="shared" si="81"/>
        <v>0</v>
      </c>
      <c r="AD51" s="100">
        <f t="shared" si="81"/>
        <v>0</v>
      </c>
      <c r="AE51" s="100">
        <f t="shared" si="81"/>
        <v>0</v>
      </c>
      <c r="AF51" s="100">
        <f t="shared" si="81"/>
        <v>0</v>
      </c>
      <c r="AG51" s="102"/>
      <c r="AH51" s="102"/>
      <c r="AI51" s="102">
        <f t="shared" ref="AI51:AW51" si="82">SUM(AI52)</f>
        <v>0</v>
      </c>
      <c r="AJ51" s="102">
        <f t="shared" si="82"/>
        <v>0</v>
      </c>
      <c r="AK51" s="102">
        <f t="shared" si="82"/>
        <v>0</v>
      </c>
      <c r="AL51" s="102">
        <f t="shared" si="82"/>
        <v>0</v>
      </c>
      <c r="AM51" s="102">
        <f t="shared" si="82"/>
        <v>0</v>
      </c>
      <c r="AN51" s="102">
        <f t="shared" si="82"/>
        <v>0</v>
      </c>
      <c r="AO51" s="102">
        <f t="shared" si="82"/>
        <v>0</v>
      </c>
      <c r="AP51" s="102">
        <f t="shared" si="82"/>
        <v>0</v>
      </c>
      <c r="AQ51" s="102">
        <f t="shared" si="82"/>
        <v>0</v>
      </c>
      <c r="AR51" s="102">
        <f t="shared" si="82"/>
        <v>0</v>
      </c>
      <c r="AS51" s="102">
        <f t="shared" si="82"/>
        <v>0</v>
      </c>
      <c r="AT51" s="102">
        <f t="shared" si="82"/>
        <v>0</v>
      </c>
      <c r="AU51" s="102">
        <f t="shared" si="82"/>
        <v>0</v>
      </c>
      <c r="AV51" s="102">
        <f t="shared" si="82"/>
        <v>0</v>
      </c>
      <c r="AW51" s="102">
        <f t="shared" si="82"/>
        <v>0</v>
      </c>
      <c r="AX51" s="102"/>
      <c r="AY51" s="102">
        <f t="shared" ref="AY51:BN51" si="83">SUM(AY52)</f>
        <v>0</v>
      </c>
      <c r="AZ51" s="102">
        <f t="shared" si="83"/>
        <v>399.8</v>
      </c>
      <c r="BA51" s="102">
        <f t="shared" si="83"/>
        <v>0</v>
      </c>
      <c r="BB51" s="102">
        <f t="shared" si="83"/>
        <v>0</v>
      </c>
      <c r="BC51" s="102">
        <f t="shared" si="83"/>
        <v>0</v>
      </c>
      <c r="BD51" s="102">
        <f t="shared" si="83"/>
        <v>0</v>
      </c>
      <c r="BE51" s="102">
        <f t="shared" si="83"/>
        <v>0</v>
      </c>
      <c r="BF51" s="102">
        <f t="shared" si="83"/>
        <v>97.56</v>
      </c>
      <c r="BG51" s="102">
        <f t="shared" si="83"/>
        <v>0</v>
      </c>
      <c r="BH51" s="102">
        <f t="shared" si="83"/>
        <v>0</v>
      </c>
      <c r="BI51" s="102">
        <f t="shared" si="83"/>
        <v>0</v>
      </c>
      <c r="BJ51" s="102">
        <f t="shared" si="83"/>
        <v>0</v>
      </c>
      <c r="BK51" s="102">
        <f t="shared" si="83"/>
        <v>399.8</v>
      </c>
      <c r="BL51" s="102">
        <f t="shared" si="83"/>
        <v>97.56</v>
      </c>
      <c r="BM51" s="102">
        <f t="shared" si="83"/>
        <v>497.36</v>
      </c>
      <c r="BN51" s="102">
        <f t="shared" si="83"/>
        <v>611.75</v>
      </c>
    </row>
    <row r="52" spans="1:66" ht="21" customHeight="1" x14ac:dyDescent="0.25">
      <c r="A52" s="11">
        <v>46</v>
      </c>
      <c r="B52" s="64">
        <v>29</v>
      </c>
      <c r="C52" s="65"/>
      <c r="D52" s="66">
        <v>1</v>
      </c>
      <c r="E52" s="71" t="s">
        <v>103</v>
      </c>
      <c r="F52" s="67" t="s">
        <v>104</v>
      </c>
      <c r="G52" s="68" t="s">
        <v>105</v>
      </c>
      <c r="H52" s="69"/>
      <c r="I52" s="69"/>
      <c r="J52" s="70" t="s">
        <v>469</v>
      </c>
      <c r="K52" s="70" t="s">
        <v>470</v>
      </c>
      <c r="L52" s="70"/>
      <c r="M52" s="71" t="s">
        <v>418</v>
      </c>
      <c r="N52" s="71" t="s">
        <v>102</v>
      </c>
      <c r="O52" s="67" t="s">
        <v>106</v>
      </c>
      <c r="P52" s="110" t="s">
        <v>27</v>
      </c>
      <c r="Q52" s="103">
        <v>822</v>
      </c>
      <c r="R52" s="103">
        <v>760</v>
      </c>
      <c r="S52" s="104">
        <v>794</v>
      </c>
      <c r="T52" s="75">
        <f>CEILING(V52,10)</f>
        <v>880</v>
      </c>
      <c r="U52" s="76">
        <f>(Q52+R52+S52)/3</f>
        <v>792</v>
      </c>
      <c r="V52" s="76">
        <f>U52*1.1</f>
        <v>871.2</v>
      </c>
      <c r="W52" s="242">
        <v>900</v>
      </c>
      <c r="X52" s="77">
        <f>ROUND(W52*11,2)</f>
        <v>9900</v>
      </c>
      <c r="Y52" s="75">
        <f>CEILING(X52,1000)</f>
        <v>10000</v>
      </c>
      <c r="Z52" s="76"/>
      <c r="AA52" s="76">
        <f>Y52</f>
        <v>10000</v>
      </c>
      <c r="AB52" s="76"/>
      <c r="AC52" s="76"/>
      <c r="AD52" s="76"/>
      <c r="AE52" s="76"/>
      <c r="AF52" s="76"/>
      <c r="AG52" s="42" t="s">
        <v>28</v>
      </c>
      <c r="AH52" s="5" t="s">
        <v>351</v>
      </c>
      <c r="AI52" s="76"/>
      <c r="AJ52" s="78">
        <f>ROUND(Ceny!$B$35*12,2)</f>
        <v>0</v>
      </c>
      <c r="AK52" s="76"/>
      <c r="AL52" s="76"/>
      <c r="AM52" s="76"/>
      <c r="AN52" s="76"/>
      <c r="AO52" s="76"/>
      <c r="AP52" s="76"/>
      <c r="AQ52" s="78">
        <f>ROUND($Y52*Ceny!$B$6/100,2)</f>
        <v>0</v>
      </c>
      <c r="AR52" s="76"/>
      <c r="AS52" s="76"/>
      <c r="AT52" s="76"/>
      <c r="AU52" s="76"/>
      <c r="AV52" s="76"/>
      <c r="AW52" s="78">
        <f>ROUND(SUM(AP52:AV52),2)</f>
        <v>0</v>
      </c>
      <c r="AX52" s="73" t="s">
        <v>352</v>
      </c>
      <c r="AY52" s="76"/>
      <c r="AZ52" s="78">
        <f>ROUND(Ceny!$B$45*AA52/100,2)</f>
        <v>399.8</v>
      </c>
      <c r="BA52" s="76"/>
      <c r="BB52" s="76"/>
      <c r="BC52" s="76"/>
      <c r="BD52" s="76"/>
      <c r="BE52" s="76"/>
      <c r="BF52" s="78">
        <f>ROUND(Ceny!$C$45*12,2)</f>
        <v>97.56</v>
      </c>
      <c r="BG52" s="76"/>
      <c r="BH52" s="76"/>
      <c r="BI52" s="76"/>
      <c r="BJ52" s="76"/>
      <c r="BK52" s="78">
        <f>ROUND(SUM(AY52:BD52),2)</f>
        <v>399.8</v>
      </c>
      <c r="BL52" s="78">
        <f>ROUND(SUM(BE52:BJ52),2)</f>
        <v>97.56</v>
      </c>
      <c r="BM52" s="80">
        <f>ROUND(SUM(AI52:AO52)+AW52+BK52+BL52,2)</f>
        <v>497.36</v>
      </c>
      <c r="BN52" s="80">
        <f>ROUND(BM52*1.23,2)</f>
        <v>611.75</v>
      </c>
    </row>
    <row r="53" spans="1:66" s="23" customFormat="1" ht="21" customHeight="1" x14ac:dyDescent="0.25">
      <c r="A53" s="11">
        <v>47</v>
      </c>
      <c r="B53" s="91"/>
      <c r="C53" s="92">
        <v>14</v>
      </c>
      <c r="D53" s="93"/>
      <c r="E53" s="94" t="s">
        <v>107</v>
      </c>
      <c r="F53" s="94"/>
      <c r="G53" s="95"/>
      <c r="H53" s="96" t="s">
        <v>520</v>
      </c>
      <c r="I53" s="96" t="s">
        <v>507</v>
      </c>
      <c r="J53" s="97"/>
      <c r="K53" s="97"/>
      <c r="L53" s="98"/>
      <c r="M53" s="99"/>
      <c r="N53" s="99"/>
      <c r="O53" s="99"/>
      <c r="P53" s="99"/>
      <c r="Q53" s="100">
        <f t="shared" ref="Q53:AF53" si="84">SUM(Q54)</f>
        <v>2921</v>
      </c>
      <c r="R53" s="100">
        <f t="shared" si="84"/>
        <v>2890</v>
      </c>
      <c r="S53" s="100">
        <f t="shared" si="84"/>
        <v>2985</v>
      </c>
      <c r="T53" s="100">
        <f t="shared" si="84"/>
        <v>3230</v>
      </c>
      <c r="U53" s="100">
        <f t="shared" si="84"/>
        <v>2932</v>
      </c>
      <c r="V53" s="100">
        <f t="shared" si="84"/>
        <v>3225.2000000000003</v>
      </c>
      <c r="W53" s="100">
        <f t="shared" si="84"/>
        <v>3100</v>
      </c>
      <c r="X53" s="101">
        <f t="shared" si="84"/>
        <v>34100</v>
      </c>
      <c r="Y53" s="100">
        <f t="shared" si="84"/>
        <v>35000</v>
      </c>
      <c r="Z53" s="100">
        <f t="shared" si="84"/>
        <v>0</v>
      </c>
      <c r="AA53" s="100">
        <f t="shared" si="84"/>
        <v>0</v>
      </c>
      <c r="AB53" s="100">
        <f t="shared" si="84"/>
        <v>35000</v>
      </c>
      <c r="AC53" s="100">
        <f t="shared" si="84"/>
        <v>0</v>
      </c>
      <c r="AD53" s="100">
        <f t="shared" si="84"/>
        <v>0</v>
      </c>
      <c r="AE53" s="100">
        <f t="shared" si="84"/>
        <v>0</v>
      </c>
      <c r="AF53" s="100">
        <f t="shared" si="84"/>
        <v>0</v>
      </c>
      <c r="AG53" s="102"/>
      <c r="AH53" s="102"/>
      <c r="AI53" s="102">
        <f t="shared" ref="AI53:AW53" si="85">SUM(AI54)</f>
        <v>0</v>
      </c>
      <c r="AJ53" s="102">
        <f t="shared" si="85"/>
        <v>0</v>
      </c>
      <c r="AK53" s="102">
        <f t="shared" si="85"/>
        <v>0</v>
      </c>
      <c r="AL53" s="102">
        <f t="shared" si="85"/>
        <v>0</v>
      </c>
      <c r="AM53" s="102">
        <f t="shared" si="85"/>
        <v>0</v>
      </c>
      <c r="AN53" s="102">
        <f t="shared" si="85"/>
        <v>0</v>
      </c>
      <c r="AO53" s="102">
        <f t="shared" si="85"/>
        <v>0</v>
      </c>
      <c r="AP53" s="102">
        <f t="shared" si="85"/>
        <v>0</v>
      </c>
      <c r="AQ53" s="102">
        <f t="shared" si="85"/>
        <v>0</v>
      </c>
      <c r="AR53" s="102">
        <f t="shared" si="85"/>
        <v>0</v>
      </c>
      <c r="AS53" s="102">
        <f t="shared" si="85"/>
        <v>0</v>
      </c>
      <c r="AT53" s="102">
        <f t="shared" si="85"/>
        <v>0</v>
      </c>
      <c r="AU53" s="102">
        <f t="shared" si="85"/>
        <v>0</v>
      </c>
      <c r="AV53" s="102">
        <f t="shared" si="85"/>
        <v>0</v>
      </c>
      <c r="AW53" s="102">
        <f t="shared" si="85"/>
        <v>0</v>
      </c>
      <c r="AX53" s="102"/>
      <c r="AY53" s="102">
        <f t="shared" ref="AY53:BN53" si="86">SUM(AY54)</f>
        <v>0</v>
      </c>
      <c r="AZ53" s="102">
        <f t="shared" si="86"/>
        <v>0</v>
      </c>
      <c r="BA53" s="102">
        <f t="shared" si="86"/>
        <v>1259.3</v>
      </c>
      <c r="BB53" s="102">
        <f t="shared" si="86"/>
        <v>0</v>
      </c>
      <c r="BC53" s="102">
        <f t="shared" si="86"/>
        <v>0</v>
      </c>
      <c r="BD53" s="102">
        <f t="shared" si="86"/>
        <v>0</v>
      </c>
      <c r="BE53" s="102">
        <f t="shared" si="86"/>
        <v>0</v>
      </c>
      <c r="BF53" s="102">
        <f t="shared" si="86"/>
        <v>0</v>
      </c>
      <c r="BG53" s="102">
        <f t="shared" si="86"/>
        <v>255.36</v>
      </c>
      <c r="BH53" s="102">
        <f t="shared" si="86"/>
        <v>0</v>
      </c>
      <c r="BI53" s="102">
        <f t="shared" si="86"/>
        <v>0</v>
      </c>
      <c r="BJ53" s="102">
        <f t="shared" si="86"/>
        <v>0</v>
      </c>
      <c r="BK53" s="102">
        <f t="shared" si="86"/>
        <v>1259.3</v>
      </c>
      <c r="BL53" s="102">
        <f t="shared" si="86"/>
        <v>255.36</v>
      </c>
      <c r="BM53" s="102">
        <f t="shared" si="86"/>
        <v>1514.66</v>
      </c>
      <c r="BN53" s="102">
        <f t="shared" si="86"/>
        <v>1863.03</v>
      </c>
    </row>
    <row r="54" spans="1:66" s="23" customFormat="1" ht="21" customHeight="1" x14ac:dyDescent="0.25">
      <c r="A54" s="11">
        <v>48</v>
      </c>
      <c r="B54" s="64">
        <v>30</v>
      </c>
      <c r="C54" s="65"/>
      <c r="D54" s="66">
        <v>1</v>
      </c>
      <c r="E54" s="71" t="s">
        <v>107</v>
      </c>
      <c r="F54" s="67" t="s">
        <v>108</v>
      </c>
      <c r="G54" s="68" t="s">
        <v>109</v>
      </c>
      <c r="H54" s="69"/>
      <c r="I54" s="69"/>
      <c r="J54" s="70" t="s">
        <v>473</v>
      </c>
      <c r="K54" s="70" t="s">
        <v>463</v>
      </c>
      <c r="L54" s="70"/>
      <c r="M54" s="71" t="s">
        <v>418</v>
      </c>
      <c r="N54" s="71" t="s">
        <v>107</v>
      </c>
      <c r="O54" s="67" t="s">
        <v>108</v>
      </c>
      <c r="P54" s="42">
        <v>5732745883</v>
      </c>
      <c r="Q54" s="103">
        <v>2921</v>
      </c>
      <c r="R54" s="103">
        <v>2890</v>
      </c>
      <c r="S54" s="104">
        <v>2985</v>
      </c>
      <c r="T54" s="75">
        <f>CEILING(V54,10)</f>
        <v>3230</v>
      </c>
      <c r="U54" s="76">
        <f>(Q54+R54+S54)/3</f>
        <v>2932</v>
      </c>
      <c r="V54" s="76">
        <f>U54*1.1</f>
        <v>3225.2000000000003</v>
      </c>
      <c r="W54" s="242">
        <v>3100</v>
      </c>
      <c r="X54" s="77">
        <f>ROUND(W54*11,2)</f>
        <v>34100</v>
      </c>
      <c r="Y54" s="75">
        <f>CEILING(X54,1000)</f>
        <v>35000</v>
      </c>
      <c r="Z54" s="76"/>
      <c r="AA54" s="76"/>
      <c r="AB54" s="76">
        <f>$Y54</f>
        <v>35000</v>
      </c>
      <c r="AC54" s="76"/>
      <c r="AD54" s="76"/>
      <c r="AE54" s="76"/>
      <c r="AF54" s="76"/>
      <c r="AG54" s="42" t="s">
        <v>28</v>
      </c>
      <c r="AH54" s="5" t="s">
        <v>351</v>
      </c>
      <c r="AI54" s="76"/>
      <c r="AJ54" s="76"/>
      <c r="AK54" s="78">
        <f>ROUND(Ceny!$B$36*12,2)</f>
        <v>0</v>
      </c>
      <c r="AL54" s="76"/>
      <c r="AM54" s="76"/>
      <c r="AN54" s="76"/>
      <c r="AO54" s="76"/>
      <c r="AP54" s="76"/>
      <c r="AQ54" s="76"/>
      <c r="AR54" s="78">
        <f>ROUND($Y54*Ceny!$B$7/100,2)</f>
        <v>0</v>
      </c>
      <c r="AS54" s="76"/>
      <c r="AT54" s="76"/>
      <c r="AU54" s="76"/>
      <c r="AV54" s="76"/>
      <c r="AW54" s="78">
        <f>ROUND(SUM(AP54:AV54),2)</f>
        <v>0</v>
      </c>
      <c r="AX54" s="73" t="s">
        <v>352</v>
      </c>
      <c r="AY54" s="76"/>
      <c r="AZ54" s="76"/>
      <c r="BA54" s="79">
        <f>ROUND(Ceny!$B$46*AB54/100,2)</f>
        <v>1259.3</v>
      </c>
      <c r="BB54" s="76"/>
      <c r="BC54" s="76"/>
      <c r="BD54" s="76"/>
      <c r="BE54" s="76"/>
      <c r="BF54" s="76"/>
      <c r="BG54" s="79">
        <f>ROUND(Ceny!$C$46*12,2)</f>
        <v>255.36</v>
      </c>
      <c r="BH54" s="76"/>
      <c r="BI54" s="76"/>
      <c r="BJ54" s="76"/>
      <c r="BK54" s="78">
        <f>ROUND(SUM(AY54:BD54),2)</f>
        <v>1259.3</v>
      </c>
      <c r="BL54" s="78">
        <f>ROUND(SUM(BE54:BJ54),2)</f>
        <v>255.36</v>
      </c>
      <c r="BM54" s="80">
        <f>ROUND(SUM(AI54:AO54)+AW54+BK54+BL54,2)</f>
        <v>1514.66</v>
      </c>
      <c r="BN54" s="80">
        <f>ROUND(BM54*1.23,2)</f>
        <v>1863.03</v>
      </c>
    </row>
    <row r="55" spans="1:66" s="23" customFormat="1" ht="21" customHeight="1" x14ac:dyDescent="0.25">
      <c r="A55" s="11">
        <v>49</v>
      </c>
      <c r="B55" s="91"/>
      <c r="C55" s="92">
        <v>15</v>
      </c>
      <c r="D55" s="93"/>
      <c r="E55" s="94" t="s">
        <v>110</v>
      </c>
      <c r="F55" s="94"/>
      <c r="G55" s="95"/>
      <c r="H55" s="96" t="s">
        <v>521</v>
      </c>
      <c r="I55" s="96" t="s">
        <v>507</v>
      </c>
      <c r="J55" s="97"/>
      <c r="K55" s="97"/>
      <c r="L55" s="98"/>
      <c r="M55" s="99"/>
      <c r="N55" s="99"/>
      <c r="O55" s="99"/>
      <c r="P55" s="99"/>
      <c r="Q55" s="100">
        <f t="shared" ref="Q55:AF55" si="87">SUM(Q56)</f>
        <v>1742</v>
      </c>
      <c r="R55" s="100">
        <f t="shared" si="87"/>
        <v>1768</v>
      </c>
      <c r="S55" s="100">
        <f t="shared" si="87"/>
        <v>1962</v>
      </c>
      <c r="T55" s="100">
        <f t="shared" si="87"/>
        <v>2010</v>
      </c>
      <c r="U55" s="100">
        <f t="shared" si="87"/>
        <v>1824</v>
      </c>
      <c r="V55" s="100">
        <f t="shared" si="87"/>
        <v>2006.4</v>
      </c>
      <c r="W55" s="100">
        <f t="shared" si="87"/>
        <v>1900</v>
      </c>
      <c r="X55" s="101">
        <f t="shared" si="87"/>
        <v>20900</v>
      </c>
      <c r="Y55" s="100">
        <f t="shared" si="87"/>
        <v>21000</v>
      </c>
      <c r="Z55" s="100">
        <f t="shared" si="87"/>
        <v>0</v>
      </c>
      <c r="AA55" s="100">
        <f t="shared" si="87"/>
        <v>0</v>
      </c>
      <c r="AB55" s="100">
        <f t="shared" si="87"/>
        <v>0</v>
      </c>
      <c r="AC55" s="100">
        <f t="shared" si="87"/>
        <v>21000</v>
      </c>
      <c r="AD55" s="100">
        <f t="shared" si="87"/>
        <v>0</v>
      </c>
      <c r="AE55" s="100">
        <f t="shared" si="87"/>
        <v>0</v>
      </c>
      <c r="AF55" s="100">
        <f t="shared" si="87"/>
        <v>0</v>
      </c>
      <c r="AG55" s="102"/>
      <c r="AH55" s="102"/>
      <c r="AI55" s="102">
        <f t="shared" ref="AI55:AW55" si="88">SUM(AI56)</f>
        <v>0</v>
      </c>
      <c r="AJ55" s="102">
        <f t="shared" si="88"/>
        <v>0</v>
      </c>
      <c r="AK55" s="102">
        <f t="shared" si="88"/>
        <v>0</v>
      </c>
      <c r="AL55" s="102">
        <f t="shared" si="88"/>
        <v>0</v>
      </c>
      <c r="AM55" s="102">
        <f t="shared" si="88"/>
        <v>0</v>
      </c>
      <c r="AN55" s="102">
        <f t="shared" si="88"/>
        <v>0</v>
      </c>
      <c r="AO55" s="102">
        <f t="shared" si="88"/>
        <v>0</v>
      </c>
      <c r="AP55" s="102">
        <f t="shared" si="88"/>
        <v>0</v>
      </c>
      <c r="AQ55" s="102">
        <f t="shared" si="88"/>
        <v>0</v>
      </c>
      <c r="AR55" s="102">
        <f t="shared" si="88"/>
        <v>0</v>
      </c>
      <c r="AS55" s="102">
        <f t="shared" si="88"/>
        <v>0</v>
      </c>
      <c r="AT55" s="102">
        <f t="shared" si="88"/>
        <v>0</v>
      </c>
      <c r="AU55" s="102">
        <f t="shared" si="88"/>
        <v>0</v>
      </c>
      <c r="AV55" s="102">
        <f t="shared" si="88"/>
        <v>0</v>
      </c>
      <c r="AW55" s="102">
        <f t="shared" si="88"/>
        <v>0</v>
      </c>
      <c r="AX55" s="102"/>
      <c r="AY55" s="102">
        <f t="shared" ref="AY55:BN55" si="89">SUM(AY56)</f>
        <v>0</v>
      </c>
      <c r="AZ55" s="102">
        <f t="shared" si="89"/>
        <v>0</v>
      </c>
      <c r="BA55" s="102">
        <f t="shared" si="89"/>
        <v>755.58</v>
      </c>
      <c r="BB55" s="102">
        <f t="shared" si="89"/>
        <v>0</v>
      </c>
      <c r="BC55" s="102">
        <f t="shared" si="89"/>
        <v>0</v>
      </c>
      <c r="BD55" s="102">
        <f t="shared" si="89"/>
        <v>0</v>
      </c>
      <c r="BE55" s="102">
        <f t="shared" si="89"/>
        <v>0</v>
      </c>
      <c r="BF55" s="102">
        <f t="shared" si="89"/>
        <v>0</v>
      </c>
      <c r="BG55" s="102">
        <f t="shared" si="89"/>
        <v>255.36</v>
      </c>
      <c r="BH55" s="102">
        <f t="shared" si="89"/>
        <v>0</v>
      </c>
      <c r="BI55" s="102">
        <f t="shared" si="89"/>
        <v>0</v>
      </c>
      <c r="BJ55" s="102">
        <f t="shared" si="89"/>
        <v>0</v>
      </c>
      <c r="BK55" s="102">
        <f t="shared" si="89"/>
        <v>755.58</v>
      </c>
      <c r="BL55" s="102">
        <f t="shared" si="89"/>
        <v>255.36</v>
      </c>
      <c r="BM55" s="102">
        <f t="shared" si="89"/>
        <v>1010.94</v>
      </c>
      <c r="BN55" s="102">
        <f t="shared" si="89"/>
        <v>1243.46</v>
      </c>
    </row>
    <row r="56" spans="1:66" s="23" customFormat="1" ht="21" customHeight="1" x14ac:dyDescent="0.25">
      <c r="A56" s="11">
        <v>50</v>
      </c>
      <c r="B56" s="64">
        <v>31</v>
      </c>
      <c r="C56" s="65"/>
      <c r="D56" s="66">
        <v>1</v>
      </c>
      <c r="E56" s="71" t="s">
        <v>110</v>
      </c>
      <c r="F56" s="67" t="s">
        <v>111</v>
      </c>
      <c r="G56" s="68" t="s">
        <v>112</v>
      </c>
      <c r="H56" s="69"/>
      <c r="I56" s="69"/>
      <c r="J56" s="70" t="s">
        <v>24</v>
      </c>
      <c r="K56" s="70" t="s">
        <v>463</v>
      </c>
      <c r="L56" s="70"/>
      <c r="M56" s="71" t="s">
        <v>418</v>
      </c>
      <c r="N56" s="71" t="s">
        <v>110</v>
      </c>
      <c r="O56" s="67" t="s">
        <v>111</v>
      </c>
      <c r="P56" s="42">
        <v>5732745883</v>
      </c>
      <c r="Q56" s="103">
        <v>1742</v>
      </c>
      <c r="R56" s="103">
        <v>1768</v>
      </c>
      <c r="S56" s="104">
        <v>1962</v>
      </c>
      <c r="T56" s="75">
        <f>CEILING(V56,10)</f>
        <v>2010</v>
      </c>
      <c r="U56" s="76">
        <f>(Q56+R56+S56)/3</f>
        <v>1824</v>
      </c>
      <c r="V56" s="76">
        <f>U56*1.1</f>
        <v>2006.4</v>
      </c>
      <c r="W56" s="242">
        <v>1900</v>
      </c>
      <c r="X56" s="77">
        <f>ROUND(W56*11,2)</f>
        <v>20900</v>
      </c>
      <c r="Y56" s="75">
        <f>CEILING(X56,1000)</f>
        <v>21000</v>
      </c>
      <c r="Z56" s="76"/>
      <c r="AA56" s="76"/>
      <c r="AB56" s="76"/>
      <c r="AC56" s="76">
        <f>$Y56</f>
        <v>21000</v>
      </c>
      <c r="AD56" s="76"/>
      <c r="AE56" s="76"/>
      <c r="AF56" s="76"/>
      <c r="AG56" s="42" t="s">
        <v>28</v>
      </c>
      <c r="AH56" s="5" t="s">
        <v>351</v>
      </c>
      <c r="AI56" s="76"/>
      <c r="AJ56" s="76"/>
      <c r="AK56" s="76"/>
      <c r="AL56" s="78">
        <f>ROUND(Ceny!$B$37*12,2)</f>
        <v>0</v>
      </c>
      <c r="AM56" s="76"/>
      <c r="AN56" s="76"/>
      <c r="AO56" s="76"/>
      <c r="AP56" s="76"/>
      <c r="AQ56" s="76"/>
      <c r="AR56" s="76"/>
      <c r="AS56" s="78">
        <f>ROUND($Y56*Ceny!$B$8/100,2)</f>
        <v>0</v>
      </c>
      <c r="AT56" s="76"/>
      <c r="AU56" s="76"/>
      <c r="AV56" s="76"/>
      <c r="AW56" s="78">
        <f>ROUND(SUM(AP56:AV56),2)</f>
        <v>0</v>
      </c>
      <c r="AX56" s="73" t="s">
        <v>352</v>
      </c>
      <c r="AY56" s="76"/>
      <c r="AZ56" s="76"/>
      <c r="BA56" s="79">
        <f>ROUND(Ceny!$B$46*AC56/100,2)</f>
        <v>755.58</v>
      </c>
      <c r="BB56" s="76"/>
      <c r="BC56" s="76"/>
      <c r="BD56" s="76"/>
      <c r="BE56" s="76"/>
      <c r="BF56" s="76"/>
      <c r="BG56" s="79">
        <f>ROUND(Ceny!$C$46*12,2)</f>
        <v>255.36</v>
      </c>
      <c r="BH56" s="76"/>
      <c r="BI56" s="76"/>
      <c r="BJ56" s="76"/>
      <c r="BK56" s="78">
        <f>ROUND(SUM(AY56:BD56),2)</f>
        <v>755.58</v>
      </c>
      <c r="BL56" s="78">
        <f>ROUND(SUM(BE56:BJ56),2)</f>
        <v>255.36</v>
      </c>
      <c r="BM56" s="80">
        <f>ROUND(SUM(AI56:AO56)+AW56+BK56+BL56,2)</f>
        <v>1010.94</v>
      </c>
      <c r="BN56" s="80">
        <f>ROUND(BM56*1.23,2)</f>
        <v>1243.46</v>
      </c>
    </row>
    <row r="57" spans="1:66" s="23" customFormat="1" ht="21" customHeight="1" x14ac:dyDescent="0.25">
      <c r="A57" s="11">
        <v>51</v>
      </c>
      <c r="B57" s="91"/>
      <c r="C57" s="92">
        <v>16</v>
      </c>
      <c r="D57" s="93"/>
      <c r="E57" s="94" t="s">
        <v>113</v>
      </c>
      <c r="F57" s="94"/>
      <c r="G57" s="95"/>
      <c r="H57" s="96" t="s">
        <v>522</v>
      </c>
      <c r="I57" s="96" t="s">
        <v>507</v>
      </c>
      <c r="J57" s="97"/>
      <c r="K57" s="97"/>
      <c r="L57" s="98"/>
      <c r="M57" s="99"/>
      <c r="N57" s="99"/>
      <c r="O57" s="99"/>
      <c r="P57" s="99"/>
      <c r="Q57" s="100">
        <f t="shared" ref="Q57:AF57" si="90">SUM(Q58)</f>
        <v>2099</v>
      </c>
      <c r="R57" s="100">
        <f t="shared" si="90"/>
        <v>2057</v>
      </c>
      <c r="S57" s="100">
        <f t="shared" si="90"/>
        <v>1730</v>
      </c>
      <c r="T57" s="100">
        <f t="shared" si="90"/>
        <v>2160</v>
      </c>
      <c r="U57" s="100">
        <f t="shared" si="90"/>
        <v>1962</v>
      </c>
      <c r="V57" s="100">
        <f t="shared" si="90"/>
        <v>2158.2000000000003</v>
      </c>
      <c r="W57" s="100">
        <f t="shared" si="90"/>
        <v>2200</v>
      </c>
      <c r="X57" s="101">
        <f t="shared" si="90"/>
        <v>24200</v>
      </c>
      <c r="Y57" s="100">
        <f t="shared" si="90"/>
        <v>25000</v>
      </c>
      <c r="Z57" s="100">
        <f t="shared" si="90"/>
        <v>0</v>
      </c>
      <c r="AA57" s="100">
        <f t="shared" si="90"/>
        <v>0</v>
      </c>
      <c r="AB57" s="100">
        <f t="shared" si="90"/>
        <v>0</v>
      </c>
      <c r="AC57" s="100">
        <f t="shared" si="90"/>
        <v>25000</v>
      </c>
      <c r="AD57" s="100">
        <f t="shared" si="90"/>
        <v>0</v>
      </c>
      <c r="AE57" s="100">
        <f t="shared" si="90"/>
        <v>0</v>
      </c>
      <c r="AF57" s="100">
        <f t="shared" si="90"/>
        <v>0</v>
      </c>
      <c r="AG57" s="102"/>
      <c r="AH57" s="102"/>
      <c r="AI57" s="102">
        <f t="shared" ref="AI57:AW57" si="91">SUM(AI58)</f>
        <v>0</v>
      </c>
      <c r="AJ57" s="102">
        <f t="shared" si="91"/>
        <v>0</v>
      </c>
      <c r="AK57" s="102">
        <f t="shared" si="91"/>
        <v>0</v>
      </c>
      <c r="AL57" s="102">
        <f t="shared" si="91"/>
        <v>0</v>
      </c>
      <c r="AM57" s="102">
        <f t="shared" si="91"/>
        <v>0</v>
      </c>
      <c r="AN57" s="102">
        <f t="shared" si="91"/>
        <v>0</v>
      </c>
      <c r="AO57" s="102">
        <f t="shared" si="91"/>
        <v>0</v>
      </c>
      <c r="AP57" s="102">
        <f t="shared" si="91"/>
        <v>0</v>
      </c>
      <c r="AQ57" s="102">
        <f t="shared" si="91"/>
        <v>0</v>
      </c>
      <c r="AR57" s="102">
        <f t="shared" si="91"/>
        <v>0</v>
      </c>
      <c r="AS57" s="102">
        <f t="shared" si="91"/>
        <v>0</v>
      </c>
      <c r="AT57" s="102">
        <f t="shared" si="91"/>
        <v>0</v>
      </c>
      <c r="AU57" s="102">
        <f t="shared" si="91"/>
        <v>0</v>
      </c>
      <c r="AV57" s="102">
        <f t="shared" si="91"/>
        <v>0</v>
      </c>
      <c r="AW57" s="102">
        <f t="shared" si="91"/>
        <v>0</v>
      </c>
      <c r="AX57" s="102"/>
      <c r="AY57" s="102">
        <f t="shared" ref="AY57:BN57" si="92">SUM(AY58)</f>
        <v>0</v>
      </c>
      <c r="AZ57" s="102">
        <f t="shared" si="92"/>
        <v>0</v>
      </c>
      <c r="BA57" s="102">
        <f t="shared" si="92"/>
        <v>899.5</v>
      </c>
      <c r="BB57" s="102">
        <f t="shared" si="92"/>
        <v>0</v>
      </c>
      <c r="BC57" s="102">
        <f t="shared" si="92"/>
        <v>0</v>
      </c>
      <c r="BD57" s="102">
        <f t="shared" si="92"/>
        <v>0</v>
      </c>
      <c r="BE57" s="102">
        <f t="shared" si="92"/>
        <v>0</v>
      </c>
      <c r="BF57" s="102">
        <f t="shared" si="92"/>
        <v>0</v>
      </c>
      <c r="BG57" s="102">
        <f t="shared" si="92"/>
        <v>255.36</v>
      </c>
      <c r="BH57" s="102">
        <f t="shared" si="92"/>
        <v>0</v>
      </c>
      <c r="BI57" s="102">
        <f t="shared" si="92"/>
        <v>0</v>
      </c>
      <c r="BJ57" s="102">
        <f t="shared" si="92"/>
        <v>0</v>
      </c>
      <c r="BK57" s="102">
        <f t="shared" si="92"/>
        <v>899.5</v>
      </c>
      <c r="BL57" s="102">
        <f t="shared" si="92"/>
        <v>255.36</v>
      </c>
      <c r="BM57" s="102">
        <f t="shared" si="92"/>
        <v>1154.8599999999999</v>
      </c>
      <c r="BN57" s="102">
        <f t="shared" si="92"/>
        <v>1420.48</v>
      </c>
    </row>
    <row r="58" spans="1:66" s="23" customFormat="1" ht="21" customHeight="1" x14ac:dyDescent="0.25">
      <c r="A58" s="11">
        <v>52</v>
      </c>
      <c r="B58" s="64">
        <v>32</v>
      </c>
      <c r="C58" s="65"/>
      <c r="D58" s="66">
        <v>1</v>
      </c>
      <c r="E58" s="71" t="s">
        <v>497</v>
      </c>
      <c r="F58" s="67" t="s">
        <v>114</v>
      </c>
      <c r="G58" s="68" t="s">
        <v>115</v>
      </c>
      <c r="H58" s="69"/>
      <c r="I58" s="69"/>
      <c r="J58" s="70" t="s">
        <v>24</v>
      </c>
      <c r="K58" s="70" t="s">
        <v>463</v>
      </c>
      <c r="L58" s="70"/>
      <c r="M58" s="71" t="s">
        <v>418</v>
      </c>
      <c r="N58" s="71" t="s">
        <v>497</v>
      </c>
      <c r="O58" s="67" t="s">
        <v>114</v>
      </c>
      <c r="P58" s="42">
        <v>5732745883</v>
      </c>
      <c r="Q58" s="103">
        <v>2099</v>
      </c>
      <c r="R58" s="103">
        <v>2057</v>
      </c>
      <c r="S58" s="104">
        <v>1730</v>
      </c>
      <c r="T58" s="75">
        <f>CEILING(V58,10)</f>
        <v>2160</v>
      </c>
      <c r="U58" s="76">
        <f>(Q58+R58+S58)/3</f>
        <v>1962</v>
      </c>
      <c r="V58" s="76">
        <f>U58*1.1</f>
        <v>2158.2000000000003</v>
      </c>
      <c r="W58" s="242">
        <v>2200</v>
      </c>
      <c r="X58" s="77">
        <f>ROUND(W58*11,2)</f>
        <v>24200</v>
      </c>
      <c r="Y58" s="75">
        <f>CEILING(X58,1000)</f>
        <v>25000</v>
      </c>
      <c r="Z58" s="76"/>
      <c r="AA58" s="76"/>
      <c r="AB58" s="76"/>
      <c r="AC58" s="76">
        <f>$Y58</f>
        <v>25000</v>
      </c>
      <c r="AD58" s="76"/>
      <c r="AE58" s="76"/>
      <c r="AF58" s="76"/>
      <c r="AG58" s="42" t="s">
        <v>28</v>
      </c>
      <c r="AH58" s="5" t="s">
        <v>351</v>
      </c>
      <c r="AI58" s="76"/>
      <c r="AJ58" s="76"/>
      <c r="AK58" s="76"/>
      <c r="AL58" s="78">
        <f>ROUND(Ceny!$B$37*12,2)</f>
        <v>0</v>
      </c>
      <c r="AM58" s="76"/>
      <c r="AN58" s="76"/>
      <c r="AO58" s="76"/>
      <c r="AP58" s="76"/>
      <c r="AQ58" s="76"/>
      <c r="AR58" s="76"/>
      <c r="AS58" s="78">
        <f>ROUND($Y58*Ceny!$B$8/100,2)</f>
        <v>0</v>
      </c>
      <c r="AT58" s="76"/>
      <c r="AU58" s="76"/>
      <c r="AV58" s="76"/>
      <c r="AW58" s="78">
        <f>ROUND(SUM(AP58:AV58),2)</f>
        <v>0</v>
      </c>
      <c r="AX58" s="73" t="s">
        <v>352</v>
      </c>
      <c r="AY58" s="76"/>
      <c r="AZ58" s="76"/>
      <c r="BA58" s="79">
        <f>ROUND(Ceny!$B$46*AC58/100,2)</f>
        <v>899.5</v>
      </c>
      <c r="BB58" s="76"/>
      <c r="BC58" s="76"/>
      <c r="BD58" s="76"/>
      <c r="BE58" s="76"/>
      <c r="BF58" s="76"/>
      <c r="BG58" s="79">
        <f>ROUND(Ceny!$C$46*12,2)</f>
        <v>255.36</v>
      </c>
      <c r="BH58" s="76"/>
      <c r="BI58" s="76"/>
      <c r="BJ58" s="76"/>
      <c r="BK58" s="78">
        <f>ROUND(SUM(AY58:BD58),2)</f>
        <v>899.5</v>
      </c>
      <c r="BL58" s="78">
        <f>ROUND(SUM(BE58:BJ58),2)</f>
        <v>255.36</v>
      </c>
      <c r="BM58" s="80">
        <f>ROUND(SUM(AI58:AO58)+AW58+BK58+BL58,2)</f>
        <v>1154.8599999999999</v>
      </c>
      <c r="BN58" s="80">
        <f>ROUND(BM58*1.23,2)</f>
        <v>1420.48</v>
      </c>
    </row>
    <row r="59" spans="1:66" s="23" customFormat="1" ht="21" customHeight="1" x14ac:dyDescent="0.25">
      <c r="A59" s="11">
        <v>53</v>
      </c>
      <c r="B59" s="91"/>
      <c r="C59" s="92">
        <v>17</v>
      </c>
      <c r="D59" s="93"/>
      <c r="E59" s="94" t="s">
        <v>116</v>
      </c>
      <c r="F59" s="94"/>
      <c r="G59" s="95"/>
      <c r="H59" s="96" t="s">
        <v>523</v>
      </c>
      <c r="I59" s="96" t="s">
        <v>507</v>
      </c>
      <c r="J59" s="97"/>
      <c r="K59" s="97"/>
      <c r="L59" s="98"/>
      <c r="M59" s="99"/>
      <c r="N59" s="99"/>
      <c r="O59" s="99"/>
      <c r="P59" s="99"/>
      <c r="Q59" s="100">
        <f t="shared" ref="Q59:AF59" si="93">SUM(Q60)</f>
        <v>2284</v>
      </c>
      <c r="R59" s="100">
        <f t="shared" si="93"/>
        <v>2636</v>
      </c>
      <c r="S59" s="100">
        <f t="shared" si="93"/>
        <v>2813</v>
      </c>
      <c r="T59" s="100">
        <f t="shared" si="93"/>
        <v>2840</v>
      </c>
      <c r="U59" s="100">
        <f t="shared" si="93"/>
        <v>2577.6666666666665</v>
      </c>
      <c r="V59" s="100">
        <f t="shared" si="93"/>
        <v>2835.4333333333334</v>
      </c>
      <c r="W59" s="100">
        <f t="shared" si="93"/>
        <v>1500</v>
      </c>
      <c r="X59" s="101">
        <f t="shared" si="93"/>
        <v>16500</v>
      </c>
      <c r="Y59" s="100">
        <f t="shared" si="93"/>
        <v>17000</v>
      </c>
      <c r="Z59" s="100">
        <f t="shared" si="93"/>
        <v>0</v>
      </c>
      <c r="AA59" s="100">
        <f t="shared" si="93"/>
        <v>0</v>
      </c>
      <c r="AB59" s="100">
        <f t="shared" si="93"/>
        <v>0</v>
      </c>
      <c r="AC59" s="100">
        <f t="shared" si="93"/>
        <v>17000</v>
      </c>
      <c r="AD59" s="100">
        <f t="shared" si="93"/>
        <v>0</v>
      </c>
      <c r="AE59" s="100">
        <f t="shared" si="93"/>
        <v>0</v>
      </c>
      <c r="AF59" s="100">
        <f t="shared" si="93"/>
        <v>0</v>
      </c>
      <c r="AG59" s="102"/>
      <c r="AH59" s="102"/>
      <c r="AI59" s="102">
        <f t="shared" ref="AI59:AW59" si="94">SUM(AI60)</f>
        <v>0</v>
      </c>
      <c r="AJ59" s="102">
        <f t="shared" si="94"/>
        <v>0</v>
      </c>
      <c r="AK59" s="102">
        <f t="shared" si="94"/>
        <v>0</v>
      </c>
      <c r="AL59" s="102">
        <f t="shared" si="94"/>
        <v>0</v>
      </c>
      <c r="AM59" s="102">
        <f t="shared" si="94"/>
        <v>0</v>
      </c>
      <c r="AN59" s="102">
        <f t="shared" si="94"/>
        <v>0</v>
      </c>
      <c r="AO59" s="102">
        <f t="shared" si="94"/>
        <v>0</v>
      </c>
      <c r="AP59" s="102">
        <f t="shared" si="94"/>
        <v>0</v>
      </c>
      <c r="AQ59" s="102">
        <f t="shared" si="94"/>
        <v>0</v>
      </c>
      <c r="AR59" s="102">
        <f t="shared" si="94"/>
        <v>0</v>
      </c>
      <c r="AS59" s="102">
        <f t="shared" si="94"/>
        <v>0</v>
      </c>
      <c r="AT59" s="102">
        <f t="shared" si="94"/>
        <v>0</v>
      </c>
      <c r="AU59" s="102">
        <f t="shared" si="94"/>
        <v>0</v>
      </c>
      <c r="AV59" s="102">
        <f t="shared" si="94"/>
        <v>0</v>
      </c>
      <c r="AW59" s="102">
        <f t="shared" si="94"/>
        <v>0</v>
      </c>
      <c r="AX59" s="102"/>
      <c r="AY59" s="102">
        <f t="shared" ref="AY59:BN59" si="95">SUM(AY60)</f>
        <v>0</v>
      </c>
      <c r="AZ59" s="102">
        <f t="shared" si="95"/>
        <v>0</v>
      </c>
      <c r="BA59" s="102">
        <f t="shared" si="95"/>
        <v>611.66</v>
      </c>
      <c r="BB59" s="102">
        <f t="shared" si="95"/>
        <v>0</v>
      </c>
      <c r="BC59" s="102">
        <f t="shared" si="95"/>
        <v>0</v>
      </c>
      <c r="BD59" s="102">
        <f t="shared" si="95"/>
        <v>0</v>
      </c>
      <c r="BE59" s="102">
        <f t="shared" si="95"/>
        <v>0</v>
      </c>
      <c r="BF59" s="102">
        <f t="shared" si="95"/>
        <v>0</v>
      </c>
      <c r="BG59" s="102">
        <f t="shared" si="95"/>
        <v>255.36</v>
      </c>
      <c r="BH59" s="102">
        <f t="shared" si="95"/>
        <v>0</v>
      </c>
      <c r="BI59" s="102">
        <f t="shared" si="95"/>
        <v>0</v>
      </c>
      <c r="BJ59" s="102">
        <f t="shared" si="95"/>
        <v>0</v>
      </c>
      <c r="BK59" s="102">
        <f t="shared" si="95"/>
        <v>611.66</v>
      </c>
      <c r="BL59" s="102">
        <f t="shared" si="95"/>
        <v>255.36</v>
      </c>
      <c r="BM59" s="102">
        <f t="shared" si="95"/>
        <v>867.02</v>
      </c>
      <c r="BN59" s="102">
        <f t="shared" si="95"/>
        <v>1066.43</v>
      </c>
    </row>
    <row r="60" spans="1:66" s="23" customFormat="1" ht="21" customHeight="1" x14ac:dyDescent="0.25">
      <c r="A60" s="11">
        <v>54</v>
      </c>
      <c r="B60" s="64">
        <v>33</v>
      </c>
      <c r="C60" s="65"/>
      <c r="D60" s="66">
        <v>1</v>
      </c>
      <c r="E60" s="71" t="s">
        <v>116</v>
      </c>
      <c r="F60" s="67" t="s">
        <v>117</v>
      </c>
      <c r="G60" s="68" t="s">
        <v>118</v>
      </c>
      <c r="H60" s="69"/>
      <c r="I60" s="69"/>
      <c r="J60" s="70" t="s">
        <v>24</v>
      </c>
      <c r="K60" s="70" t="s">
        <v>463</v>
      </c>
      <c r="L60" s="70"/>
      <c r="M60" s="71" t="s">
        <v>418</v>
      </c>
      <c r="N60" s="71" t="s">
        <v>116</v>
      </c>
      <c r="O60" s="67" t="s">
        <v>117</v>
      </c>
      <c r="P60" s="42">
        <v>5732745883</v>
      </c>
      <c r="Q60" s="103">
        <v>2284</v>
      </c>
      <c r="R60" s="103">
        <v>2636</v>
      </c>
      <c r="S60" s="104">
        <v>2813</v>
      </c>
      <c r="T60" s="75">
        <f>CEILING(V60,10)</f>
        <v>2840</v>
      </c>
      <c r="U60" s="76">
        <f>(Q60+R60+S60)/3</f>
        <v>2577.6666666666665</v>
      </c>
      <c r="V60" s="76">
        <f>U60*1.1</f>
        <v>2835.4333333333334</v>
      </c>
      <c r="W60" s="242">
        <v>1500</v>
      </c>
      <c r="X60" s="77">
        <f>ROUND(W60*11,2)</f>
        <v>16500</v>
      </c>
      <c r="Y60" s="75">
        <f>CEILING(X60,1000)</f>
        <v>17000</v>
      </c>
      <c r="Z60" s="76"/>
      <c r="AA60" s="76"/>
      <c r="AB60" s="76"/>
      <c r="AC60" s="76">
        <f>$Y60</f>
        <v>17000</v>
      </c>
      <c r="AD60" s="76"/>
      <c r="AE60" s="76"/>
      <c r="AF60" s="76"/>
      <c r="AG60" s="42" t="s">
        <v>28</v>
      </c>
      <c r="AH60" s="5" t="s">
        <v>351</v>
      </c>
      <c r="AI60" s="76"/>
      <c r="AJ60" s="76"/>
      <c r="AK60" s="76"/>
      <c r="AL60" s="78">
        <f>ROUND(Ceny!$B$37*12,2)</f>
        <v>0</v>
      </c>
      <c r="AM60" s="76"/>
      <c r="AN60" s="76"/>
      <c r="AO60" s="76"/>
      <c r="AP60" s="76"/>
      <c r="AQ60" s="76"/>
      <c r="AR60" s="76"/>
      <c r="AS60" s="78">
        <f>ROUND($Y60*Ceny!$B$8/100,2)</f>
        <v>0</v>
      </c>
      <c r="AT60" s="76"/>
      <c r="AU60" s="76"/>
      <c r="AV60" s="76"/>
      <c r="AW60" s="78">
        <f>ROUND(SUM(AP60:AV60),2)</f>
        <v>0</v>
      </c>
      <c r="AX60" s="73" t="s">
        <v>352</v>
      </c>
      <c r="AY60" s="76"/>
      <c r="AZ60" s="76"/>
      <c r="BA60" s="79">
        <f>ROUND(Ceny!$B$46*AC60/100,2)</f>
        <v>611.66</v>
      </c>
      <c r="BB60" s="76"/>
      <c r="BC60" s="76"/>
      <c r="BD60" s="76"/>
      <c r="BE60" s="76"/>
      <c r="BF60" s="76"/>
      <c r="BG60" s="79">
        <f>ROUND(Ceny!$C$46*12,2)</f>
        <v>255.36</v>
      </c>
      <c r="BH60" s="76"/>
      <c r="BI60" s="76"/>
      <c r="BJ60" s="76"/>
      <c r="BK60" s="78">
        <f>ROUND(SUM(AY60:BD60),2)</f>
        <v>611.66</v>
      </c>
      <c r="BL60" s="78">
        <f>ROUND(SUM(BE60:BJ60),2)</f>
        <v>255.36</v>
      </c>
      <c r="BM60" s="80">
        <f>ROUND(SUM(AI60:AO60)+AW60+BK60+BL60,2)</f>
        <v>867.02</v>
      </c>
      <c r="BN60" s="80">
        <f>ROUND(BM60*1.23,2)</f>
        <v>1066.43</v>
      </c>
    </row>
    <row r="61" spans="1:66" s="23" customFormat="1" ht="21" customHeight="1" x14ac:dyDescent="0.25">
      <c r="A61" s="11">
        <v>55</v>
      </c>
      <c r="B61" s="91"/>
      <c r="C61" s="92">
        <v>18</v>
      </c>
      <c r="D61" s="93"/>
      <c r="E61" s="94" t="s">
        <v>119</v>
      </c>
      <c r="F61" s="94"/>
      <c r="G61" s="95"/>
      <c r="H61" s="96" t="s">
        <v>524</v>
      </c>
      <c r="I61" s="96" t="s">
        <v>507</v>
      </c>
      <c r="J61" s="97"/>
      <c r="K61" s="97"/>
      <c r="L61" s="98"/>
      <c r="M61" s="99"/>
      <c r="N61" s="99"/>
      <c r="O61" s="99"/>
      <c r="P61" s="99"/>
      <c r="Q61" s="100">
        <f t="shared" ref="Q61:AF61" si="96">SUM(Q62)</f>
        <v>719</v>
      </c>
      <c r="R61" s="100">
        <f t="shared" si="96"/>
        <v>800</v>
      </c>
      <c r="S61" s="100">
        <f t="shared" si="96"/>
        <v>869</v>
      </c>
      <c r="T61" s="100">
        <f t="shared" si="96"/>
        <v>880</v>
      </c>
      <c r="U61" s="100">
        <f t="shared" si="96"/>
        <v>796</v>
      </c>
      <c r="V61" s="100">
        <f t="shared" si="96"/>
        <v>875.6</v>
      </c>
      <c r="W61" s="100">
        <f t="shared" si="96"/>
        <v>850</v>
      </c>
      <c r="X61" s="101">
        <f t="shared" si="96"/>
        <v>9350</v>
      </c>
      <c r="Y61" s="100">
        <f t="shared" si="96"/>
        <v>10000</v>
      </c>
      <c r="Z61" s="100">
        <f t="shared" si="96"/>
        <v>0</v>
      </c>
      <c r="AA61" s="100">
        <f t="shared" si="96"/>
        <v>10000</v>
      </c>
      <c r="AB61" s="100">
        <f t="shared" si="96"/>
        <v>0</v>
      </c>
      <c r="AC61" s="100">
        <f t="shared" si="96"/>
        <v>0</v>
      </c>
      <c r="AD61" s="100">
        <f t="shared" si="96"/>
        <v>0</v>
      </c>
      <c r="AE61" s="100">
        <f t="shared" si="96"/>
        <v>0</v>
      </c>
      <c r="AF61" s="100">
        <f t="shared" si="96"/>
        <v>0</v>
      </c>
      <c r="AG61" s="102"/>
      <c r="AH61" s="102"/>
      <c r="AI61" s="102">
        <f t="shared" ref="AI61:AW61" si="97">SUM(AI62)</f>
        <v>0</v>
      </c>
      <c r="AJ61" s="102">
        <f t="shared" si="97"/>
        <v>0</v>
      </c>
      <c r="AK61" s="102">
        <f t="shared" si="97"/>
        <v>0</v>
      </c>
      <c r="AL61" s="102">
        <f t="shared" si="97"/>
        <v>0</v>
      </c>
      <c r="AM61" s="102">
        <f t="shared" si="97"/>
        <v>0</v>
      </c>
      <c r="AN61" s="102">
        <f t="shared" si="97"/>
        <v>0</v>
      </c>
      <c r="AO61" s="102">
        <f t="shared" si="97"/>
        <v>0</v>
      </c>
      <c r="AP61" s="102">
        <f t="shared" si="97"/>
        <v>0</v>
      </c>
      <c r="AQ61" s="102">
        <f t="shared" si="97"/>
        <v>0</v>
      </c>
      <c r="AR61" s="102">
        <f t="shared" si="97"/>
        <v>0</v>
      </c>
      <c r="AS61" s="102">
        <f t="shared" si="97"/>
        <v>0</v>
      </c>
      <c r="AT61" s="102">
        <f t="shared" si="97"/>
        <v>0</v>
      </c>
      <c r="AU61" s="102">
        <f t="shared" si="97"/>
        <v>0</v>
      </c>
      <c r="AV61" s="102">
        <f t="shared" si="97"/>
        <v>0</v>
      </c>
      <c r="AW61" s="102">
        <f t="shared" si="97"/>
        <v>0</v>
      </c>
      <c r="AX61" s="102"/>
      <c r="AY61" s="102">
        <f t="shared" ref="AY61:BN61" si="98">SUM(AY62)</f>
        <v>0</v>
      </c>
      <c r="AZ61" s="102">
        <f t="shared" si="98"/>
        <v>399.8</v>
      </c>
      <c r="BA61" s="102">
        <f t="shared" si="98"/>
        <v>0</v>
      </c>
      <c r="BB61" s="102">
        <f t="shared" si="98"/>
        <v>0</v>
      </c>
      <c r="BC61" s="102">
        <f t="shared" si="98"/>
        <v>0</v>
      </c>
      <c r="BD61" s="102">
        <f t="shared" si="98"/>
        <v>0</v>
      </c>
      <c r="BE61" s="102">
        <f t="shared" si="98"/>
        <v>0</v>
      </c>
      <c r="BF61" s="102">
        <f t="shared" si="98"/>
        <v>97.56</v>
      </c>
      <c r="BG61" s="102">
        <f t="shared" si="98"/>
        <v>0</v>
      </c>
      <c r="BH61" s="102">
        <f t="shared" si="98"/>
        <v>0</v>
      </c>
      <c r="BI61" s="102">
        <f t="shared" si="98"/>
        <v>0</v>
      </c>
      <c r="BJ61" s="102">
        <f t="shared" si="98"/>
        <v>0</v>
      </c>
      <c r="BK61" s="102">
        <f t="shared" si="98"/>
        <v>399.8</v>
      </c>
      <c r="BL61" s="102">
        <f t="shared" si="98"/>
        <v>97.56</v>
      </c>
      <c r="BM61" s="102">
        <f t="shared" si="98"/>
        <v>497.36</v>
      </c>
      <c r="BN61" s="102">
        <f t="shared" si="98"/>
        <v>611.75</v>
      </c>
    </row>
    <row r="62" spans="1:66" s="23" customFormat="1" ht="21" customHeight="1" x14ac:dyDescent="0.25">
      <c r="A62" s="11">
        <v>56</v>
      </c>
      <c r="B62" s="64">
        <v>34</v>
      </c>
      <c r="C62" s="65"/>
      <c r="D62" s="66">
        <v>1</v>
      </c>
      <c r="E62" s="71" t="s">
        <v>119</v>
      </c>
      <c r="F62" s="67" t="s">
        <v>120</v>
      </c>
      <c r="G62" s="68" t="s">
        <v>121</v>
      </c>
      <c r="H62" s="69"/>
      <c r="I62" s="69"/>
      <c r="J62" s="70" t="s">
        <v>469</v>
      </c>
      <c r="K62" s="70" t="s">
        <v>470</v>
      </c>
      <c r="L62" s="70"/>
      <c r="M62" s="71" t="s">
        <v>418</v>
      </c>
      <c r="N62" s="71" t="s">
        <v>119</v>
      </c>
      <c r="O62" s="67" t="s">
        <v>120</v>
      </c>
      <c r="P62" s="42">
        <v>5732745883</v>
      </c>
      <c r="Q62" s="103">
        <v>719</v>
      </c>
      <c r="R62" s="103">
        <v>800</v>
      </c>
      <c r="S62" s="104">
        <v>869</v>
      </c>
      <c r="T62" s="75">
        <f>CEILING(V62,10)</f>
        <v>880</v>
      </c>
      <c r="U62" s="76">
        <f>(Q62+R62+S62)/3</f>
        <v>796</v>
      </c>
      <c r="V62" s="76">
        <f>U62*1.1</f>
        <v>875.6</v>
      </c>
      <c r="W62" s="242">
        <v>850</v>
      </c>
      <c r="X62" s="77">
        <f>ROUND(W62*11,2)</f>
        <v>9350</v>
      </c>
      <c r="Y62" s="75">
        <f>CEILING(X62,1000)</f>
        <v>10000</v>
      </c>
      <c r="Z62" s="76"/>
      <c r="AA62" s="76">
        <f>Y62</f>
        <v>10000</v>
      </c>
      <c r="AB62" s="76"/>
      <c r="AC62" s="76"/>
      <c r="AD62" s="76"/>
      <c r="AE62" s="76"/>
      <c r="AF62" s="76"/>
      <c r="AG62" s="42" t="s">
        <v>28</v>
      </c>
      <c r="AH62" s="5" t="s">
        <v>351</v>
      </c>
      <c r="AI62" s="76"/>
      <c r="AJ62" s="78">
        <f>ROUND(Ceny!$B$35*12,2)</f>
        <v>0</v>
      </c>
      <c r="AK62" s="76"/>
      <c r="AL62" s="76"/>
      <c r="AM62" s="76"/>
      <c r="AN62" s="76"/>
      <c r="AO62" s="76"/>
      <c r="AP62" s="76"/>
      <c r="AQ62" s="78">
        <f>ROUND($Y62*Ceny!$B$6/100,2)</f>
        <v>0</v>
      </c>
      <c r="AR62" s="76"/>
      <c r="AS62" s="76"/>
      <c r="AT62" s="76"/>
      <c r="AU62" s="76"/>
      <c r="AV62" s="76"/>
      <c r="AW62" s="78">
        <f>ROUND(SUM(AP62:AV62),2)</f>
        <v>0</v>
      </c>
      <c r="AX62" s="73" t="s">
        <v>352</v>
      </c>
      <c r="AY62" s="76"/>
      <c r="AZ62" s="78">
        <f>ROUND(Ceny!$B$45*AA62/100,2)</f>
        <v>399.8</v>
      </c>
      <c r="BA62" s="76"/>
      <c r="BB62" s="76"/>
      <c r="BC62" s="76"/>
      <c r="BD62" s="76"/>
      <c r="BE62" s="76"/>
      <c r="BF62" s="78">
        <f>ROUND(Ceny!$C$45*12,2)</f>
        <v>97.56</v>
      </c>
      <c r="BG62" s="76"/>
      <c r="BH62" s="76"/>
      <c r="BI62" s="76"/>
      <c r="BJ62" s="76"/>
      <c r="BK62" s="241">
        <f>ROUND(SUM(AY62:BD62),2)</f>
        <v>399.8</v>
      </c>
      <c r="BL62" s="241">
        <f>ROUND(SUM(BE62:BJ62),2)</f>
        <v>97.56</v>
      </c>
      <c r="BM62" s="80">
        <f>ROUND(SUM(AI62:AO62)+AW62+BK62+BL62,2)</f>
        <v>497.36</v>
      </c>
      <c r="BN62" s="80">
        <f>ROUND(BM62*1.23,2)</f>
        <v>611.75</v>
      </c>
    </row>
    <row r="63" spans="1:66" s="23" customFormat="1" ht="21" customHeight="1" x14ac:dyDescent="0.25">
      <c r="A63" s="11">
        <v>57</v>
      </c>
      <c r="B63" s="91"/>
      <c r="C63" s="92">
        <v>19</v>
      </c>
      <c r="D63" s="93"/>
      <c r="E63" s="94" t="s">
        <v>122</v>
      </c>
      <c r="F63" s="94"/>
      <c r="G63" s="95"/>
      <c r="H63" s="96" t="s">
        <v>525</v>
      </c>
      <c r="I63" s="96" t="s">
        <v>507</v>
      </c>
      <c r="J63" s="97"/>
      <c r="K63" s="97"/>
      <c r="L63" s="98"/>
      <c r="M63" s="99"/>
      <c r="N63" s="99"/>
      <c r="O63" s="99"/>
      <c r="P63" s="99"/>
      <c r="Q63" s="100">
        <f t="shared" ref="Q63:AF63" si="99">SUM(Q64)</f>
        <v>2378</v>
      </c>
      <c r="R63" s="100">
        <f t="shared" si="99"/>
        <v>2202</v>
      </c>
      <c r="S63" s="100">
        <f t="shared" si="99"/>
        <v>2196</v>
      </c>
      <c r="T63" s="100">
        <f t="shared" si="99"/>
        <v>2490</v>
      </c>
      <c r="U63" s="100">
        <f t="shared" si="99"/>
        <v>2258.6666666666665</v>
      </c>
      <c r="V63" s="100">
        <f t="shared" si="99"/>
        <v>2484.5333333333333</v>
      </c>
      <c r="W63" s="100">
        <f t="shared" si="99"/>
        <v>2500</v>
      </c>
      <c r="X63" s="101">
        <f t="shared" si="99"/>
        <v>27500</v>
      </c>
      <c r="Y63" s="100">
        <f t="shared" si="99"/>
        <v>28000</v>
      </c>
      <c r="Z63" s="100">
        <f t="shared" si="99"/>
        <v>0</v>
      </c>
      <c r="AA63" s="100">
        <f t="shared" si="99"/>
        <v>0</v>
      </c>
      <c r="AB63" s="100">
        <f t="shared" si="99"/>
        <v>0</v>
      </c>
      <c r="AC63" s="100">
        <f t="shared" si="99"/>
        <v>28000</v>
      </c>
      <c r="AD63" s="100">
        <f t="shared" si="99"/>
        <v>0</v>
      </c>
      <c r="AE63" s="100">
        <f t="shared" si="99"/>
        <v>0</v>
      </c>
      <c r="AF63" s="100">
        <f t="shared" si="99"/>
        <v>0</v>
      </c>
      <c r="AG63" s="102"/>
      <c r="AH63" s="102"/>
      <c r="AI63" s="102">
        <f t="shared" ref="AI63:AW63" si="100">SUM(AI64)</f>
        <v>0</v>
      </c>
      <c r="AJ63" s="102">
        <f t="shared" si="100"/>
        <v>0</v>
      </c>
      <c r="AK63" s="102">
        <f t="shared" si="100"/>
        <v>0</v>
      </c>
      <c r="AL63" s="102">
        <f t="shared" si="100"/>
        <v>0</v>
      </c>
      <c r="AM63" s="102">
        <f t="shared" si="100"/>
        <v>0</v>
      </c>
      <c r="AN63" s="102">
        <f t="shared" si="100"/>
        <v>0</v>
      </c>
      <c r="AO63" s="102">
        <f t="shared" si="100"/>
        <v>0</v>
      </c>
      <c r="AP63" s="102">
        <f t="shared" si="100"/>
        <v>0</v>
      </c>
      <c r="AQ63" s="102">
        <f t="shared" si="100"/>
        <v>0</v>
      </c>
      <c r="AR63" s="102">
        <f t="shared" si="100"/>
        <v>0</v>
      </c>
      <c r="AS63" s="102">
        <f t="shared" si="100"/>
        <v>0</v>
      </c>
      <c r="AT63" s="102">
        <f t="shared" si="100"/>
        <v>0</v>
      </c>
      <c r="AU63" s="102">
        <f t="shared" si="100"/>
        <v>0</v>
      </c>
      <c r="AV63" s="102">
        <f t="shared" si="100"/>
        <v>0</v>
      </c>
      <c r="AW63" s="102">
        <f t="shared" si="100"/>
        <v>0</v>
      </c>
      <c r="AX63" s="102"/>
      <c r="AY63" s="102">
        <f t="shared" ref="AY63:BN63" si="101">SUM(AY64)</f>
        <v>0</v>
      </c>
      <c r="AZ63" s="102">
        <f t="shared" si="101"/>
        <v>0</v>
      </c>
      <c r="BA63" s="102">
        <f t="shared" si="101"/>
        <v>1007.44</v>
      </c>
      <c r="BB63" s="102">
        <f t="shared" si="101"/>
        <v>0</v>
      </c>
      <c r="BC63" s="102">
        <f t="shared" si="101"/>
        <v>0</v>
      </c>
      <c r="BD63" s="102">
        <f t="shared" si="101"/>
        <v>0</v>
      </c>
      <c r="BE63" s="102">
        <f t="shared" si="101"/>
        <v>0</v>
      </c>
      <c r="BF63" s="102">
        <f t="shared" si="101"/>
        <v>0</v>
      </c>
      <c r="BG63" s="102">
        <f t="shared" si="101"/>
        <v>255.36</v>
      </c>
      <c r="BH63" s="102">
        <f t="shared" si="101"/>
        <v>0</v>
      </c>
      <c r="BI63" s="102">
        <f t="shared" si="101"/>
        <v>0</v>
      </c>
      <c r="BJ63" s="102">
        <f t="shared" si="101"/>
        <v>0</v>
      </c>
      <c r="BK63" s="102">
        <f t="shared" si="101"/>
        <v>1007.44</v>
      </c>
      <c r="BL63" s="102">
        <f t="shared" si="101"/>
        <v>255.36</v>
      </c>
      <c r="BM63" s="102">
        <f t="shared" si="101"/>
        <v>1262.8</v>
      </c>
      <c r="BN63" s="102">
        <f t="shared" si="101"/>
        <v>1553.24</v>
      </c>
    </row>
    <row r="64" spans="1:66" ht="21" customHeight="1" x14ac:dyDescent="0.25">
      <c r="A64" s="11">
        <v>58</v>
      </c>
      <c r="B64" s="64">
        <v>35</v>
      </c>
      <c r="C64" s="65"/>
      <c r="D64" s="66">
        <v>1</v>
      </c>
      <c r="E64" s="71" t="s">
        <v>122</v>
      </c>
      <c r="F64" s="67" t="s">
        <v>123</v>
      </c>
      <c r="G64" s="68" t="s">
        <v>124</v>
      </c>
      <c r="H64" s="69"/>
      <c r="I64" s="69"/>
      <c r="J64" s="70" t="s">
        <v>24</v>
      </c>
      <c r="K64" s="70" t="s">
        <v>463</v>
      </c>
      <c r="L64" s="70"/>
      <c r="M64" s="71" t="s">
        <v>418</v>
      </c>
      <c r="N64" s="71" t="s">
        <v>122</v>
      </c>
      <c r="O64" s="67" t="s">
        <v>123</v>
      </c>
      <c r="P64" s="42">
        <v>5732745883</v>
      </c>
      <c r="Q64" s="103">
        <v>2378</v>
      </c>
      <c r="R64" s="103">
        <v>2202</v>
      </c>
      <c r="S64" s="104">
        <v>2196</v>
      </c>
      <c r="T64" s="75">
        <f>CEILING(V64,10)</f>
        <v>2490</v>
      </c>
      <c r="U64" s="76">
        <f>(Q64+R64+S64)/3</f>
        <v>2258.6666666666665</v>
      </c>
      <c r="V64" s="76">
        <f>U64*1.1</f>
        <v>2484.5333333333333</v>
      </c>
      <c r="W64" s="242">
        <v>2500</v>
      </c>
      <c r="X64" s="77">
        <f>ROUND(W64*11,2)</f>
        <v>27500</v>
      </c>
      <c r="Y64" s="75">
        <f>CEILING(X64,1000)</f>
        <v>28000</v>
      </c>
      <c r="Z64" s="76"/>
      <c r="AA64" s="76"/>
      <c r="AB64" s="76"/>
      <c r="AC64" s="76">
        <f>$Y64</f>
        <v>28000</v>
      </c>
      <c r="AD64" s="76"/>
      <c r="AE64" s="76"/>
      <c r="AF64" s="76"/>
      <c r="AG64" s="42" t="s">
        <v>28</v>
      </c>
      <c r="AH64" s="5" t="s">
        <v>351</v>
      </c>
      <c r="AI64" s="76"/>
      <c r="AJ64" s="76"/>
      <c r="AK64" s="76"/>
      <c r="AL64" s="78">
        <f>ROUND(Ceny!$B$37*12,2)</f>
        <v>0</v>
      </c>
      <c r="AM64" s="76"/>
      <c r="AN64" s="76"/>
      <c r="AO64" s="76"/>
      <c r="AP64" s="76"/>
      <c r="AQ64" s="76"/>
      <c r="AR64" s="76"/>
      <c r="AS64" s="78">
        <f>ROUND($Y64*Ceny!$B$8/100,2)</f>
        <v>0</v>
      </c>
      <c r="AT64" s="76"/>
      <c r="AU64" s="76"/>
      <c r="AV64" s="76"/>
      <c r="AW64" s="78">
        <f>ROUND(SUM(AP64:AV64),2)</f>
        <v>0</v>
      </c>
      <c r="AX64" s="73" t="s">
        <v>352</v>
      </c>
      <c r="AY64" s="76"/>
      <c r="AZ64" s="76"/>
      <c r="BA64" s="79">
        <f>ROUND(Ceny!$B$46*AC64/100,2)</f>
        <v>1007.44</v>
      </c>
      <c r="BB64" s="76"/>
      <c r="BC64" s="76"/>
      <c r="BD64" s="76"/>
      <c r="BE64" s="76"/>
      <c r="BF64" s="76"/>
      <c r="BG64" s="79">
        <f>ROUND(Ceny!$C$46*12,2)</f>
        <v>255.36</v>
      </c>
      <c r="BH64" s="76"/>
      <c r="BI64" s="76"/>
      <c r="BJ64" s="76"/>
      <c r="BK64" s="78">
        <f>ROUND(SUM(AY64:BD64),2)</f>
        <v>1007.44</v>
      </c>
      <c r="BL64" s="78">
        <f>ROUND(SUM(BE64:BJ64),2)</f>
        <v>255.36</v>
      </c>
      <c r="BM64" s="80">
        <f>ROUND(SUM(AI64:AO64)+AW64+BK64+BL64,2)</f>
        <v>1262.8</v>
      </c>
      <c r="BN64" s="80">
        <f>ROUND(BM64*1.23,2)</f>
        <v>1553.24</v>
      </c>
    </row>
    <row r="65" spans="1:66" ht="21" customHeight="1" x14ac:dyDescent="0.25">
      <c r="A65" s="11">
        <v>59</v>
      </c>
      <c r="B65" s="91"/>
      <c r="C65" s="92">
        <v>20</v>
      </c>
      <c r="D65" s="93"/>
      <c r="E65" s="94" t="s">
        <v>125</v>
      </c>
      <c r="F65" s="94"/>
      <c r="G65" s="95"/>
      <c r="H65" s="96" t="s">
        <v>526</v>
      </c>
      <c r="I65" s="96" t="s">
        <v>507</v>
      </c>
      <c r="J65" s="97"/>
      <c r="K65" s="97"/>
      <c r="L65" s="98"/>
      <c r="M65" s="99"/>
      <c r="N65" s="99"/>
      <c r="O65" s="99"/>
      <c r="P65" s="99"/>
      <c r="Q65" s="100">
        <f t="shared" ref="Q65:AF65" si="102">SUM(Q66)</f>
        <v>1705</v>
      </c>
      <c r="R65" s="100">
        <f t="shared" si="102"/>
        <v>1392</v>
      </c>
      <c r="S65" s="100">
        <f t="shared" si="102"/>
        <v>1727</v>
      </c>
      <c r="T65" s="100">
        <f t="shared" si="102"/>
        <v>1770</v>
      </c>
      <c r="U65" s="100">
        <f t="shared" si="102"/>
        <v>1608</v>
      </c>
      <c r="V65" s="100">
        <f t="shared" si="102"/>
        <v>1768.8000000000002</v>
      </c>
      <c r="W65" s="100">
        <f t="shared" si="102"/>
        <v>2700</v>
      </c>
      <c r="X65" s="101">
        <f t="shared" si="102"/>
        <v>29700</v>
      </c>
      <c r="Y65" s="100">
        <f t="shared" si="102"/>
        <v>30000</v>
      </c>
      <c r="Z65" s="100">
        <f t="shared" si="102"/>
        <v>0</v>
      </c>
      <c r="AA65" s="100">
        <f t="shared" si="102"/>
        <v>0</v>
      </c>
      <c r="AB65" s="100">
        <f t="shared" si="102"/>
        <v>0</v>
      </c>
      <c r="AC65" s="100">
        <f t="shared" si="102"/>
        <v>30000</v>
      </c>
      <c r="AD65" s="100">
        <f t="shared" si="102"/>
        <v>0</v>
      </c>
      <c r="AE65" s="100">
        <f t="shared" si="102"/>
        <v>0</v>
      </c>
      <c r="AF65" s="100">
        <f t="shared" si="102"/>
        <v>0</v>
      </c>
      <c r="AG65" s="102"/>
      <c r="AH65" s="102"/>
      <c r="AI65" s="102">
        <f t="shared" ref="AI65:AW65" si="103">SUM(AI66)</f>
        <v>0</v>
      </c>
      <c r="AJ65" s="102">
        <f t="shared" si="103"/>
        <v>0</v>
      </c>
      <c r="AK65" s="102">
        <f t="shared" si="103"/>
        <v>0</v>
      </c>
      <c r="AL65" s="102">
        <f t="shared" si="103"/>
        <v>0</v>
      </c>
      <c r="AM65" s="102">
        <f t="shared" si="103"/>
        <v>0</v>
      </c>
      <c r="AN65" s="102">
        <f t="shared" si="103"/>
        <v>0</v>
      </c>
      <c r="AO65" s="102">
        <f t="shared" si="103"/>
        <v>0</v>
      </c>
      <c r="AP65" s="102">
        <f t="shared" si="103"/>
        <v>0</v>
      </c>
      <c r="AQ65" s="102">
        <f t="shared" si="103"/>
        <v>0</v>
      </c>
      <c r="AR65" s="102">
        <f t="shared" si="103"/>
        <v>0</v>
      </c>
      <c r="AS65" s="102">
        <f t="shared" si="103"/>
        <v>0</v>
      </c>
      <c r="AT65" s="102">
        <f t="shared" si="103"/>
        <v>0</v>
      </c>
      <c r="AU65" s="102">
        <f t="shared" si="103"/>
        <v>0</v>
      </c>
      <c r="AV65" s="102">
        <f t="shared" si="103"/>
        <v>0</v>
      </c>
      <c r="AW65" s="102">
        <f t="shared" si="103"/>
        <v>0</v>
      </c>
      <c r="AX65" s="102"/>
      <c r="AY65" s="102">
        <f t="shared" ref="AY65:BN65" si="104">SUM(AY66)</f>
        <v>0</v>
      </c>
      <c r="AZ65" s="102">
        <f t="shared" si="104"/>
        <v>0</v>
      </c>
      <c r="BA65" s="102">
        <f t="shared" si="104"/>
        <v>1079.4000000000001</v>
      </c>
      <c r="BB65" s="102">
        <f t="shared" si="104"/>
        <v>0</v>
      </c>
      <c r="BC65" s="102">
        <f t="shared" si="104"/>
        <v>0</v>
      </c>
      <c r="BD65" s="102">
        <f t="shared" si="104"/>
        <v>0</v>
      </c>
      <c r="BE65" s="102">
        <f t="shared" si="104"/>
        <v>0</v>
      </c>
      <c r="BF65" s="102">
        <f t="shared" si="104"/>
        <v>0</v>
      </c>
      <c r="BG65" s="102">
        <f t="shared" si="104"/>
        <v>255.36</v>
      </c>
      <c r="BH65" s="102">
        <f t="shared" si="104"/>
        <v>0</v>
      </c>
      <c r="BI65" s="102">
        <f t="shared" si="104"/>
        <v>0</v>
      </c>
      <c r="BJ65" s="102">
        <f t="shared" si="104"/>
        <v>0</v>
      </c>
      <c r="BK65" s="102">
        <f t="shared" si="104"/>
        <v>1079.4000000000001</v>
      </c>
      <c r="BL65" s="102">
        <f t="shared" si="104"/>
        <v>255.36</v>
      </c>
      <c r="BM65" s="102">
        <f t="shared" si="104"/>
        <v>1334.76</v>
      </c>
      <c r="BN65" s="102">
        <f t="shared" si="104"/>
        <v>1641.75</v>
      </c>
    </row>
    <row r="66" spans="1:66" s="111" customFormat="1" ht="21" customHeight="1" x14ac:dyDescent="0.25">
      <c r="A66" s="11">
        <v>60</v>
      </c>
      <c r="B66" s="64">
        <v>36</v>
      </c>
      <c r="C66" s="65"/>
      <c r="D66" s="66">
        <v>1</v>
      </c>
      <c r="E66" s="71" t="s">
        <v>125</v>
      </c>
      <c r="F66" s="67" t="s">
        <v>126</v>
      </c>
      <c r="G66" s="68" t="s">
        <v>127</v>
      </c>
      <c r="H66" s="69"/>
      <c r="I66" s="69"/>
      <c r="J66" s="70" t="s">
        <v>24</v>
      </c>
      <c r="K66" s="70" t="s">
        <v>463</v>
      </c>
      <c r="L66" s="70"/>
      <c r="M66" s="71" t="s">
        <v>418</v>
      </c>
      <c r="N66" s="71" t="s">
        <v>125</v>
      </c>
      <c r="O66" s="67" t="s">
        <v>126</v>
      </c>
      <c r="P66" s="42">
        <v>5732745883</v>
      </c>
      <c r="Q66" s="103">
        <v>1705</v>
      </c>
      <c r="R66" s="103">
        <v>1392</v>
      </c>
      <c r="S66" s="104">
        <v>1727</v>
      </c>
      <c r="T66" s="75">
        <f>CEILING(V66,10)</f>
        <v>1770</v>
      </c>
      <c r="U66" s="76">
        <f>(Q66+R66+S66)/3</f>
        <v>1608</v>
      </c>
      <c r="V66" s="76">
        <f>U66*1.1</f>
        <v>1768.8000000000002</v>
      </c>
      <c r="W66" s="242">
        <v>2700</v>
      </c>
      <c r="X66" s="77">
        <f>ROUND(W66*11,2)</f>
        <v>29700</v>
      </c>
      <c r="Y66" s="75">
        <f>CEILING(X66,1000)</f>
        <v>30000</v>
      </c>
      <c r="Z66" s="76"/>
      <c r="AA66" s="76"/>
      <c r="AB66" s="76"/>
      <c r="AC66" s="76">
        <f>$Y66</f>
        <v>30000</v>
      </c>
      <c r="AD66" s="76"/>
      <c r="AE66" s="76"/>
      <c r="AF66" s="76"/>
      <c r="AG66" s="42" t="s">
        <v>28</v>
      </c>
      <c r="AH66" s="5" t="s">
        <v>351</v>
      </c>
      <c r="AI66" s="76"/>
      <c r="AJ66" s="76"/>
      <c r="AK66" s="76"/>
      <c r="AL66" s="78">
        <f>ROUND(Ceny!$B$37*12,2)</f>
        <v>0</v>
      </c>
      <c r="AM66" s="76"/>
      <c r="AN66" s="76"/>
      <c r="AO66" s="76"/>
      <c r="AP66" s="76"/>
      <c r="AQ66" s="76"/>
      <c r="AR66" s="76"/>
      <c r="AS66" s="78">
        <f>ROUND($Y66*Ceny!$B$8/100,2)</f>
        <v>0</v>
      </c>
      <c r="AT66" s="76"/>
      <c r="AU66" s="76"/>
      <c r="AV66" s="76"/>
      <c r="AW66" s="78">
        <f>ROUND(SUM(AP66:AV66),2)</f>
        <v>0</v>
      </c>
      <c r="AX66" s="73" t="s">
        <v>352</v>
      </c>
      <c r="AY66" s="76"/>
      <c r="AZ66" s="76"/>
      <c r="BA66" s="79">
        <f>ROUND(Ceny!$B$46*AC66/100,2)</f>
        <v>1079.4000000000001</v>
      </c>
      <c r="BB66" s="76"/>
      <c r="BC66" s="76"/>
      <c r="BD66" s="76"/>
      <c r="BE66" s="76"/>
      <c r="BF66" s="76"/>
      <c r="BG66" s="79">
        <f>ROUND(Ceny!$C$46*12,2)</f>
        <v>255.36</v>
      </c>
      <c r="BH66" s="76"/>
      <c r="BI66" s="76"/>
      <c r="BJ66" s="76"/>
      <c r="BK66" s="78">
        <f>ROUND(SUM(AY66:BD66),2)</f>
        <v>1079.4000000000001</v>
      </c>
      <c r="BL66" s="78">
        <f>ROUND(SUM(BE66:BJ66),2)</f>
        <v>255.36</v>
      </c>
      <c r="BM66" s="80">
        <f>ROUND(SUM(AI66:AO66)+AW66+BK66+BL66,2)</f>
        <v>1334.76</v>
      </c>
      <c r="BN66" s="80">
        <f>ROUND(BM66*1.23,2)</f>
        <v>1641.75</v>
      </c>
    </row>
    <row r="67" spans="1:66" s="111" customFormat="1" ht="21" customHeight="1" x14ac:dyDescent="0.25">
      <c r="A67" s="11">
        <v>61</v>
      </c>
      <c r="B67" s="91"/>
      <c r="C67" s="92">
        <v>21</v>
      </c>
      <c r="D67" s="93"/>
      <c r="E67" s="94" t="s">
        <v>128</v>
      </c>
      <c r="F67" s="94"/>
      <c r="G67" s="95"/>
      <c r="H67" s="96" t="s">
        <v>527</v>
      </c>
      <c r="I67" s="96" t="s">
        <v>507</v>
      </c>
      <c r="J67" s="97"/>
      <c r="K67" s="97"/>
      <c r="L67" s="98"/>
      <c r="M67" s="99"/>
      <c r="N67" s="99"/>
      <c r="O67" s="99"/>
      <c r="P67" s="99"/>
      <c r="Q67" s="100">
        <f t="shared" ref="Q67:AF67" si="105">SUM(Q68)</f>
        <v>2857</v>
      </c>
      <c r="R67" s="100">
        <f t="shared" si="105"/>
        <v>2490</v>
      </c>
      <c r="S67" s="100">
        <f t="shared" si="105"/>
        <v>2466</v>
      </c>
      <c r="T67" s="100">
        <f t="shared" si="105"/>
        <v>2870</v>
      </c>
      <c r="U67" s="100">
        <f t="shared" si="105"/>
        <v>2604.3333333333335</v>
      </c>
      <c r="V67" s="100">
        <f t="shared" si="105"/>
        <v>2864.7666666666669</v>
      </c>
      <c r="W67" s="100">
        <f t="shared" si="105"/>
        <v>2800</v>
      </c>
      <c r="X67" s="101">
        <f t="shared" si="105"/>
        <v>30800</v>
      </c>
      <c r="Y67" s="100">
        <f t="shared" si="105"/>
        <v>31000</v>
      </c>
      <c r="Z67" s="100">
        <f t="shared" si="105"/>
        <v>0</v>
      </c>
      <c r="AA67" s="100">
        <f t="shared" si="105"/>
        <v>0</v>
      </c>
      <c r="AB67" s="100">
        <f t="shared" si="105"/>
        <v>0</v>
      </c>
      <c r="AC67" s="100">
        <f t="shared" si="105"/>
        <v>31000</v>
      </c>
      <c r="AD67" s="100">
        <f t="shared" si="105"/>
        <v>0</v>
      </c>
      <c r="AE67" s="100">
        <f t="shared" si="105"/>
        <v>0</v>
      </c>
      <c r="AF67" s="100">
        <f t="shared" si="105"/>
        <v>0</v>
      </c>
      <c r="AG67" s="102"/>
      <c r="AH67" s="102"/>
      <c r="AI67" s="102">
        <f t="shared" ref="AI67:AW67" si="106">SUM(AI68)</f>
        <v>0</v>
      </c>
      <c r="AJ67" s="102">
        <f t="shared" si="106"/>
        <v>0</v>
      </c>
      <c r="AK67" s="102">
        <f t="shared" si="106"/>
        <v>0</v>
      </c>
      <c r="AL67" s="102">
        <f t="shared" si="106"/>
        <v>0</v>
      </c>
      <c r="AM67" s="102">
        <f t="shared" si="106"/>
        <v>0</v>
      </c>
      <c r="AN67" s="102">
        <f t="shared" si="106"/>
        <v>0</v>
      </c>
      <c r="AO67" s="102">
        <f t="shared" si="106"/>
        <v>0</v>
      </c>
      <c r="AP67" s="102">
        <f t="shared" si="106"/>
        <v>0</v>
      </c>
      <c r="AQ67" s="102">
        <f t="shared" si="106"/>
        <v>0</v>
      </c>
      <c r="AR67" s="102">
        <f t="shared" si="106"/>
        <v>0</v>
      </c>
      <c r="AS67" s="102">
        <f t="shared" si="106"/>
        <v>0</v>
      </c>
      <c r="AT67" s="102">
        <f t="shared" si="106"/>
        <v>0</v>
      </c>
      <c r="AU67" s="102">
        <f t="shared" si="106"/>
        <v>0</v>
      </c>
      <c r="AV67" s="102">
        <f t="shared" si="106"/>
        <v>0</v>
      </c>
      <c r="AW67" s="102">
        <f t="shared" si="106"/>
        <v>0</v>
      </c>
      <c r="AX67" s="102"/>
      <c r="AY67" s="102">
        <f t="shared" ref="AY67:BN67" si="107">SUM(AY68)</f>
        <v>0</v>
      </c>
      <c r="AZ67" s="102">
        <f t="shared" si="107"/>
        <v>0</v>
      </c>
      <c r="BA67" s="102">
        <f t="shared" si="107"/>
        <v>1115.3800000000001</v>
      </c>
      <c r="BB67" s="102">
        <f t="shared" si="107"/>
        <v>0</v>
      </c>
      <c r="BC67" s="102">
        <f t="shared" si="107"/>
        <v>0</v>
      </c>
      <c r="BD67" s="102">
        <f t="shared" si="107"/>
        <v>0</v>
      </c>
      <c r="BE67" s="102">
        <f t="shared" si="107"/>
        <v>0</v>
      </c>
      <c r="BF67" s="102">
        <f t="shared" si="107"/>
        <v>0</v>
      </c>
      <c r="BG67" s="102">
        <f t="shared" si="107"/>
        <v>255.36</v>
      </c>
      <c r="BH67" s="102">
        <f t="shared" si="107"/>
        <v>0</v>
      </c>
      <c r="BI67" s="102">
        <f t="shared" si="107"/>
        <v>0</v>
      </c>
      <c r="BJ67" s="102">
        <f t="shared" si="107"/>
        <v>0</v>
      </c>
      <c r="BK67" s="102">
        <f t="shared" si="107"/>
        <v>1115.3800000000001</v>
      </c>
      <c r="BL67" s="102">
        <f t="shared" si="107"/>
        <v>255.36</v>
      </c>
      <c r="BM67" s="102">
        <f t="shared" si="107"/>
        <v>1370.74</v>
      </c>
      <c r="BN67" s="102">
        <f t="shared" si="107"/>
        <v>1686.01</v>
      </c>
    </row>
    <row r="68" spans="1:66" s="111" customFormat="1" ht="21" customHeight="1" x14ac:dyDescent="0.25">
      <c r="A68" s="11">
        <v>62</v>
      </c>
      <c r="B68" s="64">
        <v>37</v>
      </c>
      <c r="C68" s="65"/>
      <c r="D68" s="66">
        <v>1</v>
      </c>
      <c r="E68" s="71" t="s">
        <v>128</v>
      </c>
      <c r="F68" s="67" t="s">
        <v>129</v>
      </c>
      <c r="G68" s="68" t="s">
        <v>130</v>
      </c>
      <c r="H68" s="69"/>
      <c r="I68" s="69"/>
      <c r="J68" s="70" t="s">
        <v>24</v>
      </c>
      <c r="K68" s="70" t="s">
        <v>463</v>
      </c>
      <c r="L68" s="70"/>
      <c r="M68" s="71" t="s">
        <v>418</v>
      </c>
      <c r="N68" s="71" t="s">
        <v>128</v>
      </c>
      <c r="O68" s="67" t="s">
        <v>129</v>
      </c>
      <c r="P68" s="42">
        <v>5732745883</v>
      </c>
      <c r="Q68" s="103">
        <v>2857</v>
      </c>
      <c r="R68" s="103">
        <v>2490</v>
      </c>
      <c r="S68" s="104">
        <v>2466</v>
      </c>
      <c r="T68" s="75">
        <f>CEILING(V68,10)</f>
        <v>2870</v>
      </c>
      <c r="U68" s="76">
        <f>(Q68+R68+S68)/3</f>
        <v>2604.3333333333335</v>
      </c>
      <c r="V68" s="76">
        <f>U68*1.1</f>
        <v>2864.7666666666669</v>
      </c>
      <c r="W68" s="242">
        <v>2800</v>
      </c>
      <c r="X68" s="77">
        <f>ROUND(W68*11,2)</f>
        <v>30800</v>
      </c>
      <c r="Y68" s="75">
        <f>CEILING(X68,1000)</f>
        <v>31000</v>
      </c>
      <c r="Z68" s="76"/>
      <c r="AA68" s="76"/>
      <c r="AB68" s="76"/>
      <c r="AC68" s="76">
        <f>$Y68</f>
        <v>31000</v>
      </c>
      <c r="AD68" s="76"/>
      <c r="AE68" s="76"/>
      <c r="AF68" s="76"/>
      <c r="AG68" s="42" t="s">
        <v>28</v>
      </c>
      <c r="AH68" s="5" t="s">
        <v>351</v>
      </c>
      <c r="AI68" s="76"/>
      <c r="AJ68" s="76"/>
      <c r="AK68" s="76"/>
      <c r="AL68" s="78">
        <f>ROUND(Ceny!$B$37*12,2)</f>
        <v>0</v>
      </c>
      <c r="AM68" s="76"/>
      <c r="AN68" s="76"/>
      <c r="AO68" s="76"/>
      <c r="AP68" s="76"/>
      <c r="AQ68" s="76"/>
      <c r="AR68" s="76"/>
      <c r="AS68" s="78">
        <f>ROUND($Y68*Ceny!$B$8/100,2)</f>
        <v>0</v>
      </c>
      <c r="AT68" s="76"/>
      <c r="AU68" s="76"/>
      <c r="AV68" s="76"/>
      <c r="AW68" s="78">
        <f>ROUND(SUM(AP68:AV68),2)</f>
        <v>0</v>
      </c>
      <c r="AX68" s="73" t="s">
        <v>352</v>
      </c>
      <c r="AY68" s="76"/>
      <c r="AZ68" s="76"/>
      <c r="BA68" s="79">
        <f>ROUND(Ceny!$B$46*AC68/100,2)</f>
        <v>1115.3800000000001</v>
      </c>
      <c r="BB68" s="76"/>
      <c r="BC68" s="76"/>
      <c r="BD68" s="76"/>
      <c r="BE68" s="76"/>
      <c r="BF68" s="76"/>
      <c r="BG68" s="79">
        <f>ROUND(Ceny!$C$46*12,2)</f>
        <v>255.36</v>
      </c>
      <c r="BH68" s="76"/>
      <c r="BI68" s="76"/>
      <c r="BJ68" s="76"/>
      <c r="BK68" s="78">
        <f>ROUND(SUM(AY68:BD68),2)</f>
        <v>1115.3800000000001</v>
      </c>
      <c r="BL68" s="78">
        <f>ROUND(SUM(BE68:BJ68),2)</f>
        <v>255.36</v>
      </c>
      <c r="BM68" s="80">
        <f>ROUND(SUM(AI68:AO68)+AW68+BK68+BL68,2)</f>
        <v>1370.74</v>
      </c>
      <c r="BN68" s="80">
        <f>ROUND(BM68*1.23,2)</f>
        <v>1686.01</v>
      </c>
    </row>
    <row r="69" spans="1:66" s="111" customFormat="1" ht="21" customHeight="1" x14ac:dyDescent="0.25">
      <c r="A69" s="11">
        <v>63</v>
      </c>
      <c r="B69" s="91"/>
      <c r="C69" s="92">
        <v>22</v>
      </c>
      <c r="D69" s="93"/>
      <c r="E69" s="94" t="s">
        <v>131</v>
      </c>
      <c r="F69" s="94"/>
      <c r="G69" s="95"/>
      <c r="H69" s="96" t="s">
        <v>528</v>
      </c>
      <c r="I69" s="96" t="s">
        <v>507</v>
      </c>
      <c r="J69" s="97"/>
      <c r="K69" s="97"/>
      <c r="L69" s="98"/>
      <c r="M69" s="99"/>
      <c r="N69" s="99"/>
      <c r="O69" s="99"/>
      <c r="P69" s="99"/>
      <c r="Q69" s="100">
        <f t="shared" ref="Q69:AF69" si="108">SUM(Q70)</f>
        <v>10505</v>
      </c>
      <c r="R69" s="100">
        <f t="shared" si="108"/>
        <v>9879</v>
      </c>
      <c r="S69" s="100">
        <f t="shared" si="108"/>
        <v>9251</v>
      </c>
      <c r="T69" s="100">
        <f t="shared" si="108"/>
        <v>10870</v>
      </c>
      <c r="U69" s="100">
        <f t="shared" si="108"/>
        <v>9878.3333333333339</v>
      </c>
      <c r="V69" s="100">
        <f t="shared" si="108"/>
        <v>10866.166666666668</v>
      </c>
      <c r="W69" s="100">
        <f t="shared" si="108"/>
        <v>11000</v>
      </c>
      <c r="X69" s="101">
        <f t="shared" si="108"/>
        <v>121000</v>
      </c>
      <c r="Y69" s="100">
        <f t="shared" si="108"/>
        <v>121000</v>
      </c>
      <c r="Z69" s="100">
        <f t="shared" si="108"/>
        <v>0</v>
      </c>
      <c r="AA69" s="100">
        <f t="shared" si="108"/>
        <v>0</v>
      </c>
      <c r="AB69" s="100">
        <f t="shared" si="108"/>
        <v>0</v>
      </c>
      <c r="AC69" s="100">
        <f t="shared" si="108"/>
        <v>0</v>
      </c>
      <c r="AD69" s="100">
        <f t="shared" si="108"/>
        <v>121000</v>
      </c>
      <c r="AE69" s="100">
        <f t="shared" si="108"/>
        <v>0</v>
      </c>
      <c r="AF69" s="100">
        <f t="shared" si="108"/>
        <v>0</v>
      </c>
      <c r="AG69" s="102"/>
      <c r="AH69" s="102"/>
      <c r="AI69" s="102">
        <f t="shared" ref="AI69:AW69" si="109">SUM(AI70)</f>
        <v>0</v>
      </c>
      <c r="AJ69" s="102">
        <f t="shared" si="109"/>
        <v>0</v>
      </c>
      <c r="AK69" s="102">
        <f t="shared" si="109"/>
        <v>0</v>
      </c>
      <c r="AL69" s="102">
        <f t="shared" si="109"/>
        <v>0</v>
      </c>
      <c r="AM69" s="102">
        <f t="shared" si="109"/>
        <v>0</v>
      </c>
      <c r="AN69" s="102">
        <f t="shared" si="109"/>
        <v>0</v>
      </c>
      <c r="AO69" s="102">
        <f t="shared" si="109"/>
        <v>0</v>
      </c>
      <c r="AP69" s="102">
        <f t="shared" si="109"/>
        <v>0</v>
      </c>
      <c r="AQ69" s="102">
        <f t="shared" si="109"/>
        <v>0</v>
      </c>
      <c r="AR69" s="102">
        <f t="shared" si="109"/>
        <v>0</v>
      </c>
      <c r="AS69" s="102">
        <f t="shared" si="109"/>
        <v>0</v>
      </c>
      <c r="AT69" s="102">
        <f t="shared" si="109"/>
        <v>0</v>
      </c>
      <c r="AU69" s="102">
        <f t="shared" si="109"/>
        <v>0</v>
      </c>
      <c r="AV69" s="102">
        <f t="shared" si="109"/>
        <v>0</v>
      </c>
      <c r="AW69" s="102">
        <f t="shared" si="109"/>
        <v>0</v>
      </c>
      <c r="AX69" s="102"/>
      <c r="AY69" s="102">
        <f t="shared" ref="AY69:BN69" si="110">SUM(AY70)</f>
        <v>0</v>
      </c>
      <c r="AZ69" s="102">
        <f t="shared" si="110"/>
        <v>0</v>
      </c>
      <c r="BA69" s="102">
        <f t="shared" si="110"/>
        <v>0</v>
      </c>
      <c r="BB69" s="102">
        <f t="shared" si="110"/>
        <v>3781.25</v>
      </c>
      <c r="BC69" s="102">
        <f t="shared" si="110"/>
        <v>0</v>
      </c>
      <c r="BD69" s="102">
        <f t="shared" si="110"/>
        <v>0</v>
      </c>
      <c r="BE69" s="102">
        <f t="shared" si="110"/>
        <v>0</v>
      </c>
      <c r="BF69" s="102">
        <f t="shared" si="110"/>
        <v>0</v>
      </c>
      <c r="BG69" s="102">
        <f t="shared" si="110"/>
        <v>0</v>
      </c>
      <c r="BH69" s="102">
        <f t="shared" si="110"/>
        <v>1800.96</v>
      </c>
      <c r="BI69" s="102">
        <f t="shared" si="110"/>
        <v>0</v>
      </c>
      <c r="BJ69" s="102">
        <f t="shared" si="110"/>
        <v>0</v>
      </c>
      <c r="BK69" s="102">
        <f t="shared" si="110"/>
        <v>3781.25</v>
      </c>
      <c r="BL69" s="102">
        <f t="shared" si="110"/>
        <v>1800.96</v>
      </c>
      <c r="BM69" s="102">
        <f t="shared" si="110"/>
        <v>5582.21</v>
      </c>
      <c r="BN69" s="102">
        <f t="shared" si="110"/>
        <v>6866.12</v>
      </c>
    </row>
    <row r="70" spans="1:66" s="111" customFormat="1" ht="21" customHeight="1" x14ac:dyDescent="0.25">
      <c r="A70" s="11">
        <v>64</v>
      </c>
      <c r="B70" s="64">
        <v>38</v>
      </c>
      <c r="C70" s="65"/>
      <c r="D70" s="66">
        <v>1</v>
      </c>
      <c r="E70" s="71" t="s">
        <v>131</v>
      </c>
      <c r="F70" s="67" t="s">
        <v>132</v>
      </c>
      <c r="G70" s="68" t="s">
        <v>133</v>
      </c>
      <c r="H70" s="69"/>
      <c r="I70" s="69"/>
      <c r="J70" s="70" t="s">
        <v>42</v>
      </c>
      <c r="K70" s="70" t="s">
        <v>464</v>
      </c>
      <c r="L70" s="70"/>
      <c r="M70" s="71" t="s">
        <v>418</v>
      </c>
      <c r="N70" s="71" t="s">
        <v>131</v>
      </c>
      <c r="O70" s="67" t="s">
        <v>132</v>
      </c>
      <c r="P70" s="42">
        <v>5732745883</v>
      </c>
      <c r="Q70" s="103">
        <v>10505</v>
      </c>
      <c r="R70" s="103">
        <v>9879</v>
      </c>
      <c r="S70" s="104">
        <v>9251</v>
      </c>
      <c r="T70" s="75">
        <f>CEILING(V70,10)</f>
        <v>10870</v>
      </c>
      <c r="U70" s="76">
        <f>(Q70+R70+S70)/3</f>
        <v>9878.3333333333339</v>
      </c>
      <c r="V70" s="76">
        <f>U70*1.1</f>
        <v>10866.166666666668</v>
      </c>
      <c r="W70" s="242">
        <v>11000</v>
      </c>
      <c r="X70" s="77">
        <f>ROUND(W70*11,2)</f>
        <v>121000</v>
      </c>
      <c r="Y70" s="75">
        <f>CEILING(X70,1000)</f>
        <v>121000</v>
      </c>
      <c r="Z70" s="76"/>
      <c r="AA70" s="76"/>
      <c r="AB70" s="76"/>
      <c r="AC70" s="76"/>
      <c r="AD70" s="76">
        <f>Y70</f>
        <v>121000</v>
      </c>
      <c r="AE70" s="76"/>
      <c r="AF70" s="76"/>
      <c r="AG70" s="42" t="s">
        <v>28</v>
      </c>
      <c r="AH70" s="5" t="s">
        <v>351</v>
      </c>
      <c r="AI70" s="76"/>
      <c r="AJ70" s="76"/>
      <c r="AK70" s="76"/>
      <c r="AL70" s="76"/>
      <c r="AM70" s="78">
        <f>ROUND(Ceny!$B$38*12,2)</f>
        <v>0</v>
      </c>
      <c r="AN70" s="76"/>
      <c r="AO70" s="76"/>
      <c r="AP70" s="76"/>
      <c r="AQ70" s="76"/>
      <c r="AR70" s="76"/>
      <c r="AS70" s="76"/>
      <c r="AT70" s="78">
        <f>ROUND($Y70*Ceny!$B$9/100,2)</f>
        <v>0</v>
      </c>
      <c r="AU70" s="76"/>
      <c r="AV70" s="76"/>
      <c r="AW70" s="78">
        <f>ROUND(SUM(AP70:AV70),2)</f>
        <v>0</v>
      </c>
      <c r="AX70" s="73" t="s">
        <v>352</v>
      </c>
      <c r="AY70" s="76"/>
      <c r="AZ70" s="76"/>
      <c r="BA70" s="76"/>
      <c r="BB70" s="78">
        <f>ROUND(Ceny!$B$47*AD70/100,2)</f>
        <v>3781.25</v>
      </c>
      <c r="BC70" s="76"/>
      <c r="BD70" s="76"/>
      <c r="BE70" s="76"/>
      <c r="BF70" s="76"/>
      <c r="BG70" s="76"/>
      <c r="BH70" s="78">
        <f>ROUND(Ceny!$C$47*12,2)</f>
        <v>1800.96</v>
      </c>
      <c r="BI70" s="76"/>
      <c r="BJ70" s="76"/>
      <c r="BK70" s="78">
        <f>ROUND(SUM(AY70:BD70),2)</f>
        <v>3781.25</v>
      </c>
      <c r="BL70" s="78">
        <f>ROUND(SUM(BE70:BJ70),2)</f>
        <v>1800.96</v>
      </c>
      <c r="BM70" s="80">
        <f>ROUND(SUM(AI70:AO70)+AW70+BK70+BL70,2)</f>
        <v>5582.21</v>
      </c>
      <c r="BN70" s="80">
        <f>ROUND(BM70*1.23,2)</f>
        <v>6866.12</v>
      </c>
    </row>
    <row r="71" spans="1:66" ht="21" customHeight="1" x14ac:dyDescent="0.25">
      <c r="A71" s="11">
        <v>65</v>
      </c>
      <c r="B71" s="91"/>
      <c r="C71" s="92">
        <v>23</v>
      </c>
      <c r="D71" s="93"/>
      <c r="E71" s="94" t="s">
        <v>134</v>
      </c>
      <c r="F71" s="94"/>
      <c r="G71" s="95"/>
      <c r="H71" s="96" t="s">
        <v>529</v>
      </c>
      <c r="I71" s="96" t="s">
        <v>507</v>
      </c>
      <c r="J71" s="97"/>
      <c r="K71" s="97"/>
      <c r="L71" s="98"/>
      <c r="M71" s="99"/>
      <c r="N71" s="99"/>
      <c r="O71" s="99"/>
      <c r="P71" s="99"/>
      <c r="Q71" s="100">
        <f t="shared" ref="Q71:AF71" si="111">SUM(Q72)</f>
        <v>629</v>
      </c>
      <c r="R71" s="100">
        <f t="shared" si="111"/>
        <v>1041</v>
      </c>
      <c r="S71" s="100">
        <f t="shared" si="111"/>
        <v>966</v>
      </c>
      <c r="T71" s="100">
        <f t="shared" si="111"/>
        <v>970</v>
      </c>
      <c r="U71" s="100">
        <f t="shared" si="111"/>
        <v>878.66666666666663</v>
      </c>
      <c r="V71" s="100">
        <f t="shared" si="111"/>
        <v>966.53333333333342</v>
      </c>
      <c r="W71" s="100">
        <f t="shared" si="111"/>
        <v>1200</v>
      </c>
      <c r="X71" s="101">
        <f t="shared" si="111"/>
        <v>13200</v>
      </c>
      <c r="Y71" s="100">
        <f t="shared" si="111"/>
        <v>14000</v>
      </c>
      <c r="Z71" s="100">
        <f t="shared" si="111"/>
        <v>0</v>
      </c>
      <c r="AA71" s="100">
        <f t="shared" si="111"/>
        <v>14000</v>
      </c>
      <c r="AB71" s="100">
        <f t="shared" si="111"/>
        <v>0</v>
      </c>
      <c r="AC71" s="100">
        <f t="shared" si="111"/>
        <v>0</v>
      </c>
      <c r="AD71" s="100">
        <f t="shared" si="111"/>
        <v>0</v>
      </c>
      <c r="AE71" s="100">
        <f t="shared" si="111"/>
        <v>0</v>
      </c>
      <c r="AF71" s="100">
        <f t="shared" si="111"/>
        <v>0</v>
      </c>
      <c r="AG71" s="102"/>
      <c r="AH71" s="102"/>
      <c r="AI71" s="102">
        <f t="shared" ref="AI71:AW71" si="112">SUM(AI72)</f>
        <v>0</v>
      </c>
      <c r="AJ71" s="102">
        <f t="shared" si="112"/>
        <v>0</v>
      </c>
      <c r="AK71" s="102">
        <f t="shared" si="112"/>
        <v>0</v>
      </c>
      <c r="AL71" s="102">
        <f t="shared" si="112"/>
        <v>0</v>
      </c>
      <c r="AM71" s="102">
        <f t="shared" si="112"/>
        <v>0</v>
      </c>
      <c r="AN71" s="102">
        <f t="shared" si="112"/>
        <v>0</v>
      </c>
      <c r="AO71" s="102">
        <f t="shared" si="112"/>
        <v>0</v>
      </c>
      <c r="AP71" s="102">
        <f t="shared" si="112"/>
        <v>0</v>
      </c>
      <c r="AQ71" s="102">
        <f t="shared" si="112"/>
        <v>0</v>
      </c>
      <c r="AR71" s="102">
        <f t="shared" si="112"/>
        <v>0</v>
      </c>
      <c r="AS71" s="102">
        <f t="shared" si="112"/>
        <v>0</v>
      </c>
      <c r="AT71" s="102">
        <f t="shared" si="112"/>
        <v>0</v>
      </c>
      <c r="AU71" s="102">
        <f t="shared" si="112"/>
        <v>0</v>
      </c>
      <c r="AV71" s="102">
        <f t="shared" si="112"/>
        <v>0</v>
      </c>
      <c r="AW71" s="102">
        <f t="shared" si="112"/>
        <v>0</v>
      </c>
      <c r="AX71" s="102"/>
      <c r="AY71" s="102">
        <f t="shared" ref="AY71:BN71" si="113">SUM(AY72)</f>
        <v>0</v>
      </c>
      <c r="AZ71" s="102">
        <f t="shared" si="113"/>
        <v>559.72</v>
      </c>
      <c r="BA71" s="102">
        <f t="shared" si="113"/>
        <v>0</v>
      </c>
      <c r="BB71" s="102">
        <f t="shared" si="113"/>
        <v>0</v>
      </c>
      <c r="BC71" s="102">
        <f t="shared" si="113"/>
        <v>0</v>
      </c>
      <c r="BD71" s="102">
        <f t="shared" si="113"/>
        <v>0</v>
      </c>
      <c r="BE71" s="102">
        <f t="shared" si="113"/>
        <v>0</v>
      </c>
      <c r="BF71" s="102">
        <f t="shared" si="113"/>
        <v>97.56</v>
      </c>
      <c r="BG71" s="102">
        <f t="shared" si="113"/>
        <v>0</v>
      </c>
      <c r="BH71" s="102">
        <f t="shared" si="113"/>
        <v>0</v>
      </c>
      <c r="BI71" s="102">
        <f t="shared" si="113"/>
        <v>0</v>
      </c>
      <c r="BJ71" s="102">
        <f t="shared" si="113"/>
        <v>0</v>
      </c>
      <c r="BK71" s="102">
        <f t="shared" si="113"/>
        <v>559.72</v>
      </c>
      <c r="BL71" s="102">
        <f t="shared" si="113"/>
        <v>97.56</v>
      </c>
      <c r="BM71" s="102">
        <f t="shared" si="113"/>
        <v>657.28</v>
      </c>
      <c r="BN71" s="102">
        <f t="shared" si="113"/>
        <v>808.45</v>
      </c>
    </row>
    <row r="72" spans="1:66" s="111" customFormat="1" ht="21" customHeight="1" x14ac:dyDescent="0.25">
      <c r="A72" s="11">
        <v>66</v>
      </c>
      <c r="B72" s="64">
        <v>39</v>
      </c>
      <c r="C72" s="65"/>
      <c r="D72" s="66">
        <v>1</v>
      </c>
      <c r="E72" s="71" t="s">
        <v>134</v>
      </c>
      <c r="F72" s="67" t="s">
        <v>135</v>
      </c>
      <c r="G72" s="68" t="s">
        <v>136</v>
      </c>
      <c r="H72" s="69"/>
      <c r="I72" s="69"/>
      <c r="J72" s="70" t="s">
        <v>469</v>
      </c>
      <c r="K72" s="70" t="s">
        <v>470</v>
      </c>
      <c r="L72" s="70"/>
      <c r="M72" s="71" t="s">
        <v>418</v>
      </c>
      <c r="N72" s="71" t="s">
        <v>134</v>
      </c>
      <c r="O72" s="67" t="s">
        <v>135</v>
      </c>
      <c r="P72" s="42">
        <v>5732745883</v>
      </c>
      <c r="Q72" s="103">
        <v>629</v>
      </c>
      <c r="R72" s="103">
        <v>1041</v>
      </c>
      <c r="S72" s="104">
        <v>966</v>
      </c>
      <c r="T72" s="75">
        <f>CEILING(V72,10)</f>
        <v>970</v>
      </c>
      <c r="U72" s="76">
        <f>(Q72+R72+S72)/3</f>
        <v>878.66666666666663</v>
      </c>
      <c r="V72" s="76">
        <f>U72*1.1</f>
        <v>966.53333333333342</v>
      </c>
      <c r="W72" s="242">
        <v>1200</v>
      </c>
      <c r="X72" s="77">
        <f>ROUND(W72*11,2)</f>
        <v>13200</v>
      </c>
      <c r="Y72" s="75">
        <f>CEILING(X72,1000)</f>
        <v>14000</v>
      </c>
      <c r="Z72" s="76"/>
      <c r="AA72" s="76">
        <f>Y72</f>
        <v>14000</v>
      </c>
      <c r="AB72" s="76"/>
      <c r="AC72" s="119"/>
      <c r="AD72" s="76"/>
      <c r="AE72" s="76"/>
      <c r="AF72" s="76"/>
      <c r="AG72" s="42" t="s">
        <v>28</v>
      </c>
      <c r="AH72" s="5" t="s">
        <v>351</v>
      </c>
      <c r="AI72" s="76"/>
      <c r="AJ72" s="78">
        <f>ROUND(Ceny!$B$35*12,2)</f>
        <v>0</v>
      </c>
      <c r="AK72" s="76"/>
      <c r="AL72" s="78"/>
      <c r="AM72" s="76"/>
      <c r="AN72" s="76"/>
      <c r="AO72" s="76"/>
      <c r="AP72" s="76"/>
      <c r="AQ72" s="78">
        <f>ROUND($Y72*Ceny!$B$6/100,2)</f>
        <v>0</v>
      </c>
      <c r="AR72" s="76"/>
      <c r="AS72" s="78"/>
      <c r="AT72" s="76"/>
      <c r="AU72" s="76"/>
      <c r="AV72" s="76"/>
      <c r="AW72" s="78">
        <f>ROUND(SUM(AP72:AV72),2)</f>
        <v>0</v>
      </c>
      <c r="AX72" s="73" t="s">
        <v>352</v>
      </c>
      <c r="AY72" s="76"/>
      <c r="AZ72" s="78">
        <f>ROUND(Ceny!$B$45*AA72/100,2)</f>
        <v>559.72</v>
      </c>
      <c r="BA72" s="78"/>
      <c r="BB72" s="76"/>
      <c r="BC72" s="76"/>
      <c r="BD72" s="76"/>
      <c r="BE72" s="76"/>
      <c r="BF72" s="78">
        <f>ROUND(Ceny!$C$45*12,2)</f>
        <v>97.56</v>
      </c>
      <c r="BG72" s="78"/>
      <c r="BH72" s="76"/>
      <c r="BI72" s="76"/>
      <c r="BJ72" s="76"/>
      <c r="BK72" s="78">
        <f>ROUND(SUM(AY72:BD72),2)</f>
        <v>559.72</v>
      </c>
      <c r="BL72" s="78">
        <f>ROUND(SUM(BE72:BJ72),2)</f>
        <v>97.56</v>
      </c>
      <c r="BM72" s="80">
        <f>ROUND(SUM(AI72:AO72)+AW72+BK72+BL72,2)</f>
        <v>657.28</v>
      </c>
      <c r="BN72" s="80">
        <f>ROUND(BM72*1.23,2)</f>
        <v>808.45</v>
      </c>
    </row>
    <row r="73" spans="1:66" s="111" customFormat="1" ht="21" customHeight="1" x14ac:dyDescent="0.25">
      <c r="A73" s="11">
        <v>67</v>
      </c>
      <c r="B73" s="91"/>
      <c r="C73" s="92">
        <v>24</v>
      </c>
      <c r="D73" s="93"/>
      <c r="E73" s="94" t="s">
        <v>137</v>
      </c>
      <c r="F73" s="94"/>
      <c r="G73" s="95"/>
      <c r="H73" s="96" t="s">
        <v>530</v>
      </c>
      <c r="I73" s="96" t="s">
        <v>507</v>
      </c>
      <c r="J73" s="97"/>
      <c r="K73" s="97"/>
      <c r="L73" s="98"/>
      <c r="M73" s="99"/>
      <c r="N73" s="99"/>
      <c r="O73" s="99"/>
      <c r="P73" s="99"/>
      <c r="Q73" s="100">
        <f t="shared" ref="Q73:AF73" si="114">SUM(Q74)</f>
        <v>1365</v>
      </c>
      <c r="R73" s="100">
        <f t="shared" si="114"/>
        <v>1327</v>
      </c>
      <c r="S73" s="100">
        <f t="shared" si="114"/>
        <v>1385</v>
      </c>
      <c r="T73" s="100">
        <f t="shared" si="114"/>
        <v>1500</v>
      </c>
      <c r="U73" s="100">
        <f t="shared" si="114"/>
        <v>1359</v>
      </c>
      <c r="V73" s="100">
        <f t="shared" si="114"/>
        <v>1494.9</v>
      </c>
      <c r="W73" s="100">
        <f t="shared" si="114"/>
        <v>1500</v>
      </c>
      <c r="X73" s="101">
        <f t="shared" si="114"/>
        <v>16500</v>
      </c>
      <c r="Y73" s="100">
        <f t="shared" si="114"/>
        <v>17000</v>
      </c>
      <c r="Z73" s="100">
        <f t="shared" si="114"/>
        <v>0</v>
      </c>
      <c r="AA73" s="100">
        <f t="shared" si="114"/>
        <v>0</v>
      </c>
      <c r="AB73" s="100">
        <f t="shared" si="114"/>
        <v>0</v>
      </c>
      <c r="AC73" s="100">
        <f t="shared" si="114"/>
        <v>17000</v>
      </c>
      <c r="AD73" s="100">
        <f t="shared" si="114"/>
        <v>0</v>
      </c>
      <c r="AE73" s="100">
        <f t="shared" si="114"/>
        <v>0</v>
      </c>
      <c r="AF73" s="100">
        <f t="shared" si="114"/>
        <v>0</v>
      </c>
      <c r="AG73" s="102"/>
      <c r="AH73" s="102"/>
      <c r="AI73" s="102">
        <f t="shared" ref="AI73:AW73" si="115">SUM(AI74)</f>
        <v>0</v>
      </c>
      <c r="AJ73" s="102">
        <f t="shared" si="115"/>
        <v>0</v>
      </c>
      <c r="AK73" s="102">
        <f t="shared" si="115"/>
        <v>0</v>
      </c>
      <c r="AL73" s="102">
        <f t="shared" si="115"/>
        <v>0</v>
      </c>
      <c r="AM73" s="102">
        <f t="shared" si="115"/>
        <v>0</v>
      </c>
      <c r="AN73" s="102">
        <f t="shared" si="115"/>
        <v>0</v>
      </c>
      <c r="AO73" s="102">
        <f t="shared" si="115"/>
        <v>0</v>
      </c>
      <c r="AP73" s="102">
        <f t="shared" si="115"/>
        <v>0</v>
      </c>
      <c r="AQ73" s="102">
        <f t="shared" si="115"/>
        <v>0</v>
      </c>
      <c r="AR73" s="102">
        <f t="shared" si="115"/>
        <v>0</v>
      </c>
      <c r="AS73" s="102">
        <f t="shared" si="115"/>
        <v>0</v>
      </c>
      <c r="AT73" s="102">
        <f t="shared" si="115"/>
        <v>0</v>
      </c>
      <c r="AU73" s="102">
        <f t="shared" si="115"/>
        <v>0</v>
      </c>
      <c r="AV73" s="102">
        <f t="shared" si="115"/>
        <v>0</v>
      </c>
      <c r="AW73" s="102">
        <f t="shared" si="115"/>
        <v>0</v>
      </c>
      <c r="AX73" s="102"/>
      <c r="AY73" s="102">
        <f t="shared" ref="AY73:BN73" si="116">SUM(AY74)</f>
        <v>0</v>
      </c>
      <c r="AZ73" s="102">
        <f t="shared" si="116"/>
        <v>0</v>
      </c>
      <c r="BA73" s="102">
        <f t="shared" si="116"/>
        <v>611.66</v>
      </c>
      <c r="BB73" s="102">
        <f t="shared" si="116"/>
        <v>0</v>
      </c>
      <c r="BC73" s="102">
        <f t="shared" si="116"/>
        <v>0</v>
      </c>
      <c r="BD73" s="102">
        <f t="shared" si="116"/>
        <v>0</v>
      </c>
      <c r="BE73" s="102">
        <f t="shared" si="116"/>
        <v>0</v>
      </c>
      <c r="BF73" s="102">
        <f t="shared" si="116"/>
        <v>0</v>
      </c>
      <c r="BG73" s="102">
        <f t="shared" si="116"/>
        <v>255.36</v>
      </c>
      <c r="BH73" s="102">
        <f t="shared" si="116"/>
        <v>0</v>
      </c>
      <c r="BI73" s="102">
        <f t="shared" si="116"/>
        <v>0</v>
      </c>
      <c r="BJ73" s="102">
        <f t="shared" si="116"/>
        <v>0</v>
      </c>
      <c r="BK73" s="102">
        <f t="shared" si="116"/>
        <v>611.66</v>
      </c>
      <c r="BL73" s="102">
        <f t="shared" si="116"/>
        <v>255.36</v>
      </c>
      <c r="BM73" s="102">
        <f t="shared" si="116"/>
        <v>867.02</v>
      </c>
      <c r="BN73" s="102">
        <f t="shared" si="116"/>
        <v>1066.43</v>
      </c>
    </row>
    <row r="74" spans="1:66" s="111" customFormat="1" ht="21" customHeight="1" x14ac:dyDescent="0.25">
      <c r="A74" s="11">
        <v>68</v>
      </c>
      <c r="B74" s="64">
        <v>40</v>
      </c>
      <c r="C74" s="65"/>
      <c r="D74" s="66">
        <v>1</v>
      </c>
      <c r="E74" s="71" t="s">
        <v>137</v>
      </c>
      <c r="F74" s="67" t="s">
        <v>138</v>
      </c>
      <c r="G74" s="68" t="s">
        <v>139</v>
      </c>
      <c r="H74" s="69"/>
      <c r="I74" s="69"/>
      <c r="J74" s="70" t="s">
        <v>24</v>
      </c>
      <c r="K74" s="70" t="s">
        <v>463</v>
      </c>
      <c r="L74" s="70"/>
      <c r="M74" s="71" t="s">
        <v>418</v>
      </c>
      <c r="N74" s="71" t="s">
        <v>137</v>
      </c>
      <c r="O74" s="67" t="s">
        <v>140</v>
      </c>
      <c r="P74" s="42">
        <v>5732745883</v>
      </c>
      <c r="Q74" s="103">
        <v>1365</v>
      </c>
      <c r="R74" s="103">
        <v>1327</v>
      </c>
      <c r="S74" s="104">
        <v>1385</v>
      </c>
      <c r="T74" s="75">
        <f>CEILING(V74,10)</f>
        <v>1500</v>
      </c>
      <c r="U74" s="76">
        <f>(Q74+R74+S74)/3</f>
        <v>1359</v>
      </c>
      <c r="V74" s="76">
        <f>U74*1.1</f>
        <v>1494.9</v>
      </c>
      <c r="W74" s="242">
        <f>T74</f>
        <v>1500</v>
      </c>
      <c r="X74" s="77">
        <f>ROUND(W74*11,2)</f>
        <v>16500</v>
      </c>
      <c r="Y74" s="75">
        <f>CEILING(X74,1000)</f>
        <v>17000</v>
      </c>
      <c r="Z74" s="76"/>
      <c r="AA74" s="76"/>
      <c r="AB74" s="76"/>
      <c r="AC74" s="76">
        <f>$Y74</f>
        <v>17000</v>
      </c>
      <c r="AD74" s="76"/>
      <c r="AE74" s="76"/>
      <c r="AF74" s="76"/>
      <c r="AG74" s="42" t="s">
        <v>28</v>
      </c>
      <c r="AH74" s="5" t="s">
        <v>351</v>
      </c>
      <c r="AI74" s="76"/>
      <c r="AJ74" s="76"/>
      <c r="AK74" s="76"/>
      <c r="AL74" s="78">
        <f>ROUND(Ceny!$B$37*12,2)</f>
        <v>0</v>
      </c>
      <c r="AM74" s="76"/>
      <c r="AN74" s="76"/>
      <c r="AO74" s="76"/>
      <c r="AP74" s="76"/>
      <c r="AQ74" s="76"/>
      <c r="AR74" s="76"/>
      <c r="AS74" s="78">
        <f>ROUND($Y74*Ceny!$B$8/100,2)</f>
        <v>0</v>
      </c>
      <c r="AT74" s="76"/>
      <c r="AU74" s="76"/>
      <c r="AV74" s="76"/>
      <c r="AW74" s="78">
        <f>ROUND(SUM(AP74:AV74),2)</f>
        <v>0</v>
      </c>
      <c r="AX74" s="73" t="s">
        <v>352</v>
      </c>
      <c r="AY74" s="76"/>
      <c r="AZ74" s="76"/>
      <c r="BA74" s="79">
        <f>ROUND(Ceny!$B$46*AC74/100,2)</f>
        <v>611.66</v>
      </c>
      <c r="BB74" s="76"/>
      <c r="BC74" s="76"/>
      <c r="BD74" s="76"/>
      <c r="BE74" s="76"/>
      <c r="BF74" s="76"/>
      <c r="BG74" s="79">
        <f>ROUND(Ceny!$C$46*12,2)</f>
        <v>255.36</v>
      </c>
      <c r="BH74" s="76"/>
      <c r="BI74" s="76"/>
      <c r="BJ74" s="76"/>
      <c r="BK74" s="78">
        <f>ROUND(SUM(AY74:BD74),2)</f>
        <v>611.66</v>
      </c>
      <c r="BL74" s="78">
        <f>ROUND(SUM(BE74:BJ74),2)</f>
        <v>255.36</v>
      </c>
      <c r="BM74" s="80">
        <f>ROUND(SUM(AI74:AO74)+AW74+BK74+BL74,2)</f>
        <v>867.02</v>
      </c>
      <c r="BN74" s="80">
        <f>ROUND(BM74*1.23,2)</f>
        <v>1066.43</v>
      </c>
    </row>
    <row r="75" spans="1:66" s="111" customFormat="1" ht="21" customHeight="1" x14ac:dyDescent="0.25">
      <c r="A75" s="11">
        <v>69</v>
      </c>
      <c r="B75" s="91"/>
      <c r="C75" s="92">
        <v>25</v>
      </c>
      <c r="D75" s="93"/>
      <c r="E75" s="94" t="s">
        <v>141</v>
      </c>
      <c r="F75" s="94"/>
      <c r="G75" s="95"/>
      <c r="H75" s="96" t="s">
        <v>531</v>
      </c>
      <c r="I75" s="96" t="s">
        <v>507</v>
      </c>
      <c r="J75" s="97"/>
      <c r="K75" s="97"/>
      <c r="L75" s="98"/>
      <c r="M75" s="99"/>
      <c r="N75" s="99"/>
      <c r="O75" s="99"/>
      <c r="P75" s="99"/>
      <c r="Q75" s="100">
        <f t="shared" ref="Q75:AF75" si="117">SUM(Q76)</f>
        <v>8322</v>
      </c>
      <c r="R75" s="100">
        <f t="shared" si="117"/>
        <v>6872</v>
      </c>
      <c r="S75" s="100">
        <f t="shared" si="117"/>
        <v>6592</v>
      </c>
      <c r="T75" s="100">
        <f t="shared" si="117"/>
        <v>7990</v>
      </c>
      <c r="U75" s="100">
        <f t="shared" si="117"/>
        <v>7262</v>
      </c>
      <c r="V75" s="100">
        <f t="shared" si="117"/>
        <v>7988.2000000000007</v>
      </c>
      <c r="W75" s="100">
        <f t="shared" si="117"/>
        <v>8000</v>
      </c>
      <c r="X75" s="101">
        <f t="shared" si="117"/>
        <v>88000</v>
      </c>
      <c r="Y75" s="100">
        <f t="shared" si="117"/>
        <v>88000</v>
      </c>
      <c r="Z75" s="100">
        <f t="shared" si="117"/>
        <v>0</v>
      </c>
      <c r="AA75" s="100">
        <f t="shared" si="117"/>
        <v>0</v>
      </c>
      <c r="AB75" s="100">
        <f t="shared" si="117"/>
        <v>0</v>
      </c>
      <c r="AC75" s="100">
        <f t="shared" si="117"/>
        <v>88000</v>
      </c>
      <c r="AD75" s="100">
        <f t="shared" si="117"/>
        <v>0</v>
      </c>
      <c r="AE75" s="100">
        <f t="shared" si="117"/>
        <v>0</v>
      </c>
      <c r="AF75" s="100">
        <f t="shared" si="117"/>
        <v>0</v>
      </c>
      <c r="AG75" s="102"/>
      <c r="AH75" s="102"/>
      <c r="AI75" s="102">
        <f t="shared" ref="AI75:AW75" si="118">SUM(AI76)</f>
        <v>0</v>
      </c>
      <c r="AJ75" s="102">
        <f t="shared" si="118"/>
        <v>0</v>
      </c>
      <c r="AK75" s="102">
        <f t="shared" si="118"/>
        <v>0</v>
      </c>
      <c r="AL75" s="102">
        <f t="shared" si="118"/>
        <v>0</v>
      </c>
      <c r="AM75" s="102">
        <f t="shared" si="118"/>
        <v>0</v>
      </c>
      <c r="AN75" s="102">
        <f t="shared" si="118"/>
        <v>0</v>
      </c>
      <c r="AO75" s="102">
        <f t="shared" si="118"/>
        <v>0</v>
      </c>
      <c r="AP75" s="102">
        <f t="shared" si="118"/>
        <v>0</v>
      </c>
      <c r="AQ75" s="102">
        <f t="shared" si="118"/>
        <v>0</v>
      </c>
      <c r="AR75" s="102">
        <f t="shared" si="118"/>
        <v>0</v>
      </c>
      <c r="AS75" s="102">
        <f t="shared" si="118"/>
        <v>0</v>
      </c>
      <c r="AT75" s="102">
        <f t="shared" si="118"/>
        <v>0</v>
      </c>
      <c r="AU75" s="102">
        <f t="shared" si="118"/>
        <v>0</v>
      </c>
      <c r="AV75" s="102">
        <f t="shared" si="118"/>
        <v>0</v>
      </c>
      <c r="AW75" s="102">
        <f t="shared" si="118"/>
        <v>0</v>
      </c>
      <c r="AX75" s="102"/>
      <c r="AY75" s="102">
        <f t="shared" ref="AY75:BN75" si="119">SUM(AY76)</f>
        <v>0</v>
      </c>
      <c r="AZ75" s="102">
        <f t="shared" si="119"/>
        <v>0</v>
      </c>
      <c r="BA75" s="102">
        <f t="shared" si="119"/>
        <v>3166.24</v>
      </c>
      <c r="BB75" s="102">
        <f t="shared" si="119"/>
        <v>0</v>
      </c>
      <c r="BC75" s="102">
        <f t="shared" si="119"/>
        <v>0</v>
      </c>
      <c r="BD75" s="102">
        <f t="shared" si="119"/>
        <v>0</v>
      </c>
      <c r="BE75" s="102">
        <f t="shared" si="119"/>
        <v>0</v>
      </c>
      <c r="BF75" s="102">
        <f t="shared" si="119"/>
        <v>0</v>
      </c>
      <c r="BG75" s="102">
        <f t="shared" si="119"/>
        <v>255.36</v>
      </c>
      <c r="BH75" s="102">
        <f t="shared" si="119"/>
        <v>0</v>
      </c>
      <c r="BI75" s="102">
        <f t="shared" si="119"/>
        <v>0</v>
      </c>
      <c r="BJ75" s="102">
        <f t="shared" si="119"/>
        <v>0</v>
      </c>
      <c r="BK75" s="102">
        <f t="shared" si="119"/>
        <v>3166.24</v>
      </c>
      <c r="BL75" s="102">
        <f t="shared" si="119"/>
        <v>255.36</v>
      </c>
      <c r="BM75" s="102">
        <f t="shared" si="119"/>
        <v>3421.6</v>
      </c>
      <c r="BN75" s="102">
        <f t="shared" si="119"/>
        <v>4208.57</v>
      </c>
    </row>
    <row r="76" spans="1:66" s="111" customFormat="1" ht="21" customHeight="1" x14ac:dyDescent="0.25">
      <c r="A76" s="11">
        <v>70</v>
      </c>
      <c r="B76" s="64">
        <v>41</v>
      </c>
      <c r="C76" s="65"/>
      <c r="D76" s="66">
        <v>1</v>
      </c>
      <c r="E76" s="71" t="s">
        <v>141</v>
      </c>
      <c r="F76" s="67" t="s">
        <v>142</v>
      </c>
      <c r="G76" s="68" t="s">
        <v>143</v>
      </c>
      <c r="H76" s="69"/>
      <c r="I76" s="69"/>
      <c r="J76" s="70" t="s">
        <v>24</v>
      </c>
      <c r="K76" s="70" t="s">
        <v>463</v>
      </c>
      <c r="L76" s="70"/>
      <c r="M76" s="71" t="s">
        <v>418</v>
      </c>
      <c r="N76" s="71" t="s">
        <v>141</v>
      </c>
      <c r="O76" s="67" t="s">
        <v>142</v>
      </c>
      <c r="P76" s="42">
        <v>5732745883</v>
      </c>
      <c r="Q76" s="103">
        <v>8322</v>
      </c>
      <c r="R76" s="103">
        <v>6872</v>
      </c>
      <c r="S76" s="104">
        <v>6592</v>
      </c>
      <c r="T76" s="75">
        <f>CEILING(V76,10)</f>
        <v>7990</v>
      </c>
      <c r="U76" s="76">
        <f>(Q76+R76+S76)/3</f>
        <v>7262</v>
      </c>
      <c r="V76" s="76">
        <f>U76*1.1</f>
        <v>7988.2000000000007</v>
      </c>
      <c r="W76" s="242">
        <v>8000</v>
      </c>
      <c r="X76" s="77">
        <f>ROUND(W76*11,2)</f>
        <v>88000</v>
      </c>
      <c r="Y76" s="75">
        <f>CEILING(X76,1000)</f>
        <v>88000</v>
      </c>
      <c r="Z76" s="76"/>
      <c r="AA76" s="76"/>
      <c r="AB76" s="76"/>
      <c r="AC76" s="76">
        <f>$Y76</f>
        <v>88000</v>
      </c>
      <c r="AD76" s="76"/>
      <c r="AE76" s="76"/>
      <c r="AF76" s="76"/>
      <c r="AG76" s="42" t="s">
        <v>28</v>
      </c>
      <c r="AH76" s="5" t="s">
        <v>351</v>
      </c>
      <c r="AI76" s="76"/>
      <c r="AJ76" s="76"/>
      <c r="AK76" s="76"/>
      <c r="AL76" s="78">
        <f>ROUND(Ceny!$B$37*12,2)</f>
        <v>0</v>
      </c>
      <c r="AM76" s="76"/>
      <c r="AN76" s="76"/>
      <c r="AO76" s="76"/>
      <c r="AP76" s="76"/>
      <c r="AQ76" s="76"/>
      <c r="AR76" s="76"/>
      <c r="AS76" s="78">
        <f>ROUND($Y76*Ceny!$B$8/100,2)</f>
        <v>0</v>
      </c>
      <c r="AT76" s="76"/>
      <c r="AU76" s="76"/>
      <c r="AV76" s="76"/>
      <c r="AW76" s="78">
        <f>ROUND(SUM(AP76:AV76),2)</f>
        <v>0</v>
      </c>
      <c r="AX76" s="73" t="s">
        <v>352</v>
      </c>
      <c r="AY76" s="76"/>
      <c r="AZ76" s="76"/>
      <c r="BA76" s="79">
        <f>ROUND(Ceny!$B$46*AC76/100,2)</f>
        <v>3166.24</v>
      </c>
      <c r="BB76" s="76"/>
      <c r="BC76" s="76"/>
      <c r="BD76" s="76"/>
      <c r="BE76" s="76"/>
      <c r="BF76" s="76"/>
      <c r="BG76" s="79">
        <f>ROUND(Ceny!$C$46*12,2)</f>
        <v>255.36</v>
      </c>
      <c r="BH76" s="76"/>
      <c r="BI76" s="76"/>
      <c r="BJ76" s="76"/>
      <c r="BK76" s="78">
        <f>ROUND(SUM(AY76:BD76),2)</f>
        <v>3166.24</v>
      </c>
      <c r="BL76" s="78">
        <f>ROUND(SUM(BE76:BJ76),2)</f>
        <v>255.36</v>
      </c>
      <c r="BM76" s="80">
        <f>ROUND(SUM(AI76:AO76)+AW76+BK76+BL76,2)</f>
        <v>3421.6</v>
      </c>
      <c r="BN76" s="80">
        <f>ROUND(BM76*1.23,2)</f>
        <v>4208.57</v>
      </c>
    </row>
    <row r="77" spans="1:66" ht="21" customHeight="1" x14ac:dyDescent="0.25">
      <c r="A77" s="11">
        <v>71</v>
      </c>
      <c r="B77" s="91"/>
      <c r="C77" s="92">
        <v>26</v>
      </c>
      <c r="D77" s="93"/>
      <c r="E77" s="94" t="s">
        <v>144</v>
      </c>
      <c r="F77" s="94"/>
      <c r="G77" s="95"/>
      <c r="H77" s="96" t="s">
        <v>532</v>
      </c>
      <c r="I77" s="96" t="s">
        <v>507</v>
      </c>
      <c r="J77" s="97"/>
      <c r="K77" s="97"/>
      <c r="L77" s="98"/>
      <c r="M77" s="99"/>
      <c r="N77" s="99"/>
      <c r="O77" s="99"/>
      <c r="P77" s="99"/>
      <c r="Q77" s="100">
        <f t="shared" ref="Q77:AF77" si="120">SUM(Q78)</f>
        <v>969</v>
      </c>
      <c r="R77" s="100">
        <f t="shared" si="120"/>
        <v>975</v>
      </c>
      <c r="S77" s="100">
        <f t="shared" si="120"/>
        <v>941</v>
      </c>
      <c r="T77" s="100">
        <f t="shared" si="120"/>
        <v>1060</v>
      </c>
      <c r="U77" s="100">
        <f t="shared" si="120"/>
        <v>961.66666666666663</v>
      </c>
      <c r="V77" s="100">
        <f t="shared" si="120"/>
        <v>1057.8333333333335</v>
      </c>
      <c r="W77" s="100">
        <f t="shared" si="120"/>
        <v>1200</v>
      </c>
      <c r="X77" s="101">
        <f t="shared" si="120"/>
        <v>13200</v>
      </c>
      <c r="Y77" s="100">
        <f t="shared" si="120"/>
        <v>14000</v>
      </c>
      <c r="Z77" s="100">
        <f t="shared" si="120"/>
        <v>0</v>
      </c>
      <c r="AA77" s="100">
        <f t="shared" si="120"/>
        <v>14000</v>
      </c>
      <c r="AB77" s="100">
        <f t="shared" si="120"/>
        <v>0</v>
      </c>
      <c r="AC77" s="100">
        <f t="shared" si="120"/>
        <v>0</v>
      </c>
      <c r="AD77" s="100">
        <f t="shared" si="120"/>
        <v>0</v>
      </c>
      <c r="AE77" s="100">
        <f t="shared" si="120"/>
        <v>0</v>
      </c>
      <c r="AF77" s="100">
        <f t="shared" si="120"/>
        <v>0</v>
      </c>
      <c r="AG77" s="102"/>
      <c r="AH77" s="102"/>
      <c r="AI77" s="102">
        <f t="shared" ref="AI77:AW77" si="121">SUM(AI78)</f>
        <v>0</v>
      </c>
      <c r="AJ77" s="102">
        <f t="shared" si="121"/>
        <v>0</v>
      </c>
      <c r="AK77" s="102">
        <f t="shared" si="121"/>
        <v>0</v>
      </c>
      <c r="AL77" s="102">
        <f t="shared" si="121"/>
        <v>0</v>
      </c>
      <c r="AM77" s="102">
        <f t="shared" si="121"/>
        <v>0</v>
      </c>
      <c r="AN77" s="102">
        <f t="shared" si="121"/>
        <v>0</v>
      </c>
      <c r="AO77" s="102">
        <f t="shared" si="121"/>
        <v>0</v>
      </c>
      <c r="AP77" s="102">
        <f t="shared" si="121"/>
        <v>0</v>
      </c>
      <c r="AQ77" s="102">
        <f t="shared" si="121"/>
        <v>0</v>
      </c>
      <c r="AR77" s="102">
        <f t="shared" si="121"/>
        <v>0</v>
      </c>
      <c r="AS77" s="102">
        <f t="shared" si="121"/>
        <v>0</v>
      </c>
      <c r="AT77" s="102">
        <f t="shared" si="121"/>
        <v>0</v>
      </c>
      <c r="AU77" s="102">
        <f t="shared" si="121"/>
        <v>0</v>
      </c>
      <c r="AV77" s="102">
        <f t="shared" si="121"/>
        <v>0</v>
      </c>
      <c r="AW77" s="102">
        <f t="shared" si="121"/>
        <v>0</v>
      </c>
      <c r="AX77" s="102"/>
      <c r="AY77" s="102">
        <f t="shared" ref="AY77:BN77" si="122">SUM(AY78)</f>
        <v>0</v>
      </c>
      <c r="AZ77" s="102">
        <f t="shared" si="122"/>
        <v>559.72</v>
      </c>
      <c r="BA77" s="102">
        <f t="shared" si="122"/>
        <v>0</v>
      </c>
      <c r="BB77" s="102">
        <f t="shared" si="122"/>
        <v>0</v>
      </c>
      <c r="BC77" s="102">
        <f t="shared" si="122"/>
        <v>0</v>
      </c>
      <c r="BD77" s="102">
        <f t="shared" si="122"/>
        <v>0</v>
      </c>
      <c r="BE77" s="102">
        <f t="shared" si="122"/>
        <v>0</v>
      </c>
      <c r="BF77" s="102">
        <f t="shared" si="122"/>
        <v>97.56</v>
      </c>
      <c r="BG77" s="102">
        <f t="shared" si="122"/>
        <v>0</v>
      </c>
      <c r="BH77" s="102">
        <f t="shared" si="122"/>
        <v>0</v>
      </c>
      <c r="BI77" s="102">
        <f t="shared" si="122"/>
        <v>0</v>
      </c>
      <c r="BJ77" s="102">
        <f t="shared" si="122"/>
        <v>0</v>
      </c>
      <c r="BK77" s="102">
        <f t="shared" si="122"/>
        <v>559.72</v>
      </c>
      <c r="BL77" s="102">
        <f t="shared" si="122"/>
        <v>97.56</v>
      </c>
      <c r="BM77" s="102">
        <f t="shared" si="122"/>
        <v>657.28</v>
      </c>
      <c r="BN77" s="102">
        <f t="shared" si="122"/>
        <v>808.45</v>
      </c>
    </row>
    <row r="78" spans="1:66" s="23" customFormat="1" ht="21" customHeight="1" x14ac:dyDescent="0.25">
      <c r="A78" s="11">
        <v>72</v>
      </c>
      <c r="B78" s="64">
        <v>42</v>
      </c>
      <c r="C78" s="65"/>
      <c r="D78" s="66">
        <v>1</v>
      </c>
      <c r="E78" s="71" t="s">
        <v>144</v>
      </c>
      <c r="F78" s="67" t="s">
        <v>145</v>
      </c>
      <c r="G78" s="68" t="s">
        <v>146</v>
      </c>
      <c r="H78" s="69"/>
      <c r="I78" s="69"/>
      <c r="J78" s="70" t="s">
        <v>469</v>
      </c>
      <c r="K78" s="70" t="s">
        <v>470</v>
      </c>
      <c r="L78" s="70"/>
      <c r="M78" s="71" t="s">
        <v>418</v>
      </c>
      <c r="N78" s="71" t="s">
        <v>144</v>
      </c>
      <c r="O78" s="67" t="s">
        <v>145</v>
      </c>
      <c r="P78" s="42">
        <v>5732745883</v>
      </c>
      <c r="Q78" s="103">
        <v>969</v>
      </c>
      <c r="R78" s="103">
        <v>975</v>
      </c>
      <c r="S78" s="104">
        <v>941</v>
      </c>
      <c r="T78" s="75">
        <f>CEILING(V78,10)</f>
        <v>1060</v>
      </c>
      <c r="U78" s="76">
        <f>(Q78+R78+S78)/3</f>
        <v>961.66666666666663</v>
      </c>
      <c r="V78" s="76">
        <f>U78*1.1</f>
        <v>1057.8333333333335</v>
      </c>
      <c r="W78" s="242">
        <v>1200</v>
      </c>
      <c r="X78" s="77">
        <f>ROUND(W78*11,2)</f>
        <v>13200</v>
      </c>
      <c r="Y78" s="75">
        <f>CEILING(X78,1000)</f>
        <v>14000</v>
      </c>
      <c r="Z78" s="76"/>
      <c r="AA78" s="76">
        <f>Y78</f>
        <v>14000</v>
      </c>
      <c r="AB78" s="76"/>
      <c r="AC78" s="76"/>
      <c r="AD78" s="76"/>
      <c r="AE78" s="76"/>
      <c r="AF78" s="76"/>
      <c r="AG78" s="42" t="s">
        <v>28</v>
      </c>
      <c r="AH78" s="5" t="s">
        <v>351</v>
      </c>
      <c r="AI78" s="76"/>
      <c r="AJ78" s="78">
        <f>ROUND(Ceny!$B$35*12,2)</f>
        <v>0</v>
      </c>
      <c r="AK78" s="76"/>
      <c r="AL78" s="76"/>
      <c r="AM78" s="76"/>
      <c r="AN78" s="76"/>
      <c r="AO78" s="76"/>
      <c r="AP78" s="76"/>
      <c r="AQ78" s="78">
        <f>ROUND($Y78*Ceny!$B$6/100,2)</f>
        <v>0</v>
      </c>
      <c r="AR78" s="76"/>
      <c r="AS78" s="76"/>
      <c r="AT78" s="76"/>
      <c r="AU78" s="76"/>
      <c r="AV78" s="76"/>
      <c r="AW78" s="78">
        <f>ROUND(SUM(AP78:AV78),2)</f>
        <v>0</v>
      </c>
      <c r="AX78" s="73" t="s">
        <v>352</v>
      </c>
      <c r="AY78" s="76"/>
      <c r="AZ78" s="78">
        <f>ROUND(Ceny!$B$45*AA78/100,2)</f>
        <v>559.72</v>
      </c>
      <c r="BA78" s="76"/>
      <c r="BB78" s="76"/>
      <c r="BC78" s="76"/>
      <c r="BD78" s="76"/>
      <c r="BE78" s="76"/>
      <c r="BF78" s="78">
        <f>ROUND(Ceny!$C$45*12,2)</f>
        <v>97.56</v>
      </c>
      <c r="BG78" s="76"/>
      <c r="BH78" s="76"/>
      <c r="BI78" s="76"/>
      <c r="BJ78" s="76"/>
      <c r="BK78" s="78">
        <f>ROUND(SUM(AY78:BD78),2)</f>
        <v>559.72</v>
      </c>
      <c r="BL78" s="78">
        <f>ROUND(SUM(BE78:BJ78),2)</f>
        <v>97.56</v>
      </c>
      <c r="BM78" s="80">
        <f>ROUND(SUM(AI78:AO78)+AW78+BK78+BL78,2)</f>
        <v>657.28</v>
      </c>
      <c r="BN78" s="80">
        <f>ROUND(BM78*1.23,2)</f>
        <v>808.45</v>
      </c>
    </row>
    <row r="79" spans="1:66" s="111" customFormat="1" ht="21" customHeight="1" x14ac:dyDescent="0.25">
      <c r="A79" s="11">
        <v>73</v>
      </c>
      <c r="B79" s="91"/>
      <c r="C79" s="92">
        <v>27</v>
      </c>
      <c r="D79" s="93"/>
      <c r="E79" s="94" t="s">
        <v>147</v>
      </c>
      <c r="F79" s="94"/>
      <c r="G79" s="95"/>
      <c r="H79" s="96" t="s">
        <v>533</v>
      </c>
      <c r="I79" s="96" t="s">
        <v>507</v>
      </c>
      <c r="J79" s="97"/>
      <c r="K79" s="97"/>
      <c r="L79" s="98"/>
      <c r="M79" s="99"/>
      <c r="N79" s="99"/>
      <c r="O79" s="99"/>
      <c r="P79" s="99"/>
      <c r="Q79" s="100">
        <f t="shared" ref="Q79:AF79" si="123">SUM(Q80)</f>
        <v>9639</v>
      </c>
      <c r="R79" s="100">
        <f t="shared" si="123"/>
        <v>8751</v>
      </c>
      <c r="S79" s="100">
        <f t="shared" si="123"/>
        <v>7434</v>
      </c>
      <c r="T79" s="100">
        <f t="shared" si="123"/>
        <v>9470</v>
      </c>
      <c r="U79" s="100">
        <f t="shared" si="123"/>
        <v>8608</v>
      </c>
      <c r="V79" s="100">
        <f t="shared" si="123"/>
        <v>9468.8000000000011</v>
      </c>
      <c r="W79" s="100">
        <f t="shared" si="123"/>
        <v>9200</v>
      </c>
      <c r="X79" s="101">
        <f t="shared" si="123"/>
        <v>101200</v>
      </c>
      <c r="Y79" s="100">
        <f t="shared" si="123"/>
        <v>101000</v>
      </c>
      <c r="Z79" s="100">
        <f t="shared" si="123"/>
        <v>0</v>
      </c>
      <c r="AA79" s="100">
        <f t="shared" si="123"/>
        <v>0</v>
      </c>
      <c r="AB79" s="100">
        <f t="shared" si="123"/>
        <v>0</v>
      </c>
      <c r="AC79" s="100">
        <f t="shared" si="123"/>
        <v>0</v>
      </c>
      <c r="AD79" s="100">
        <f t="shared" si="123"/>
        <v>101000</v>
      </c>
      <c r="AE79" s="100">
        <f t="shared" si="123"/>
        <v>0</v>
      </c>
      <c r="AF79" s="100">
        <f t="shared" si="123"/>
        <v>0</v>
      </c>
      <c r="AG79" s="102"/>
      <c r="AH79" s="102"/>
      <c r="AI79" s="102">
        <f t="shared" ref="AI79:AW79" si="124">SUM(AI80)</f>
        <v>0</v>
      </c>
      <c r="AJ79" s="102">
        <f t="shared" si="124"/>
        <v>0</v>
      </c>
      <c r="AK79" s="102">
        <f t="shared" si="124"/>
        <v>0</v>
      </c>
      <c r="AL79" s="102">
        <f t="shared" si="124"/>
        <v>0</v>
      </c>
      <c r="AM79" s="102">
        <f t="shared" si="124"/>
        <v>0</v>
      </c>
      <c r="AN79" s="102">
        <f t="shared" si="124"/>
        <v>0</v>
      </c>
      <c r="AO79" s="102">
        <f t="shared" si="124"/>
        <v>0</v>
      </c>
      <c r="AP79" s="102">
        <f t="shared" si="124"/>
        <v>0</v>
      </c>
      <c r="AQ79" s="102">
        <f t="shared" si="124"/>
        <v>0</v>
      </c>
      <c r="AR79" s="102">
        <f t="shared" si="124"/>
        <v>0</v>
      </c>
      <c r="AS79" s="102">
        <f t="shared" si="124"/>
        <v>0</v>
      </c>
      <c r="AT79" s="102">
        <f t="shared" si="124"/>
        <v>0</v>
      </c>
      <c r="AU79" s="102">
        <f t="shared" si="124"/>
        <v>0</v>
      </c>
      <c r="AV79" s="102">
        <f t="shared" si="124"/>
        <v>0</v>
      </c>
      <c r="AW79" s="102">
        <f t="shared" si="124"/>
        <v>0</v>
      </c>
      <c r="AX79" s="102"/>
      <c r="AY79" s="102">
        <f t="shared" ref="AY79:BN79" si="125">SUM(AY80)</f>
        <v>0</v>
      </c>
      <c r="AZ79" s="102">
        <f t="shared" si="125"/>
        <v>0</v>
      </c>
      <c r="BA79" s="102">
        <f t="shared" si="125"/>
        <v>0</v>
      </c>
      <c r="BB79" s="102">
        <f t="shared" si="125"/>
        <v>3156.25</v>
      </c>
      <c r="BC79" s="102">
        <f t="shared" si="125"/>
        <v>0</v>
      </c>
      <c r="BD79" s="102">
        <f t="shared" si="125"/>
        <v>0</v>
      </c>
      <c r="BE79" s="102">
        <f t="shared" si="125"/>
        <v>0</v>
      </c>
      <c r="BF79" s="102">
        <f t="shared" si="125"/>
        <v>0</v>
      </c>
      <c r="BG79" s="102">
        <f t="shared" si="125"/>
        <v>0</v>
      </c>
      <c r="BH79" s="102">
        <f t="shared" si="125"/>
        <v>1800.96</v>
      </c>
      <c r="BI79" s="102">
        <f t="shared" si="125"/>
        <v>0</v>
      </c>
      <c r="BJ79" s="102">
        <f t="shared" si="125"/>
        <v>0</v>
      </c>
      <c r="BK79" s="102">
        <f t="shared" si="125"/>
        <v>3156.25</v>
      </c>
      <c r="BL79" s="102">
        <f t="shared" si="125"/>
        <v>1800.96</v>
      </c>
      <c r="BM79" s="102">
        <f t="shared" si="125"/>
        <v>4957.21</v>
      </c>
      <c r="BN79" s="102">
        <f t="shared" si="125"/>
        <v>6097.37</v>
      </c>
    </row>
    <row r="80" spans="1:66" s="111" customFormat="1" ht="21" customHeight="1" x14ac:dyDescent="0.25">
      <c r="A80" s="11">
        <v>74</v>
      </c>
      <c r="B80" s="64">
        <v>43</v>
      </c>
      <c r="C80" s="65"/>
      <c r="D80" s="66">
        <v>1</v>
      </c>
      <c r="E80" s="71" t="s">
        <v>147</v>
      </c>
      <c r="F80" s="67" t="s">
        <v>148</v>
      </c>
      <c r="G80" s="68" t="s">
        <v>149</v>
      </c>
      <c r="H80" s="69"/>
      <c r="I80" s="69"/>
      <c r="J80" s="70" t="s">
        <v>42</v>
      </c>
      <c r="K80" s="70" t="s">
        <v>464</v>
      </c>
      <c r="L80" s="70"/>
      <c r="M80" s="71" t="s">
        <v>418</v>
      </c>
      <c r="N80" s="71" t="s">
        <v>147</v>
      </c>
      <c r="O80" s="67" t="s">
        <v>148</v>
      </c>
      <c r="P80" s="42">
        <v>5732745883</v>
      </c>
      <c r="Q80" s="103">
        <v>9639</v>
      </c>
      <c r="R80" s="103">
        <v>8751</v>
      </c>
      <c r="S80" s="104">
        <v>7434</v>
      </c>
      <c r="T80" s="75">
        <f>CEILING(V80,10)</f>
        <v>9470</v>
      </c>
      <c r="U80" s="76">
        <f>(Q80+R80+S80)/3</f>
        <v>8608</v>
      </c>
      <c r="V80" s="76">
        <f>U80*1.1</f>
        <v>9468.8000000000011</v>
      </c>
      <c r="W80" s="242">
        <v>9200</v>
      </c>
      <c r="X80" s="77">
        <f>ROUND(W80*11,2)</f>
        <v>101200</v>
      </c>
      <c r="Y80" s="75">
        <f>FLOOR(X80,1000)</f>
        <v>101000</v>
      </c>
      <c r="Z80" s="76"/>
      <c r="AA80" s="76"/>
      <c r="AB80" s="76"/>
      <c r="AC80" s="76"/>
      <c r="AD80" s="76">
        <f>Y80</f>
        <v>101000</v>
      </c>
      <c r="AE80" s="76"/>
      <c r="AF80" s="76"/>
      <c r="AG80" s="42" t="s">
        <v>28</v>
      </c>
      <c r="AH80" s="5" t="s">
        <v>351</v>
      </c>
      <c r="AI80" s="76"/>
      <c r="AJ80" s="76"/>
      <c r="AK80" s="76"/>
      <c r="AL80" s="78"/>
      <c r="AM80" s="78">
        <f>ROUND(Ceny!$B$38*12,2)</f>
        <v>0</v>
      </c>
      <c r="AN80" s="76"/>
      <c r="AO80" s="76"/>
      <c r="AP80" s="76"/>
      <c r="AQ80" s="76"/>
      <c r="AR80" s="76"/>
      <c r="AS80" s="78"/>
      <c r="AT80" s="78">
        <f>ROUND($Y80*Ceny!$B$9/100,2)</f>
        <v>0</v>
      </c>
      <c r="AU80" s="76"/>
      <c r="AV80" s="76"/>
      <c r="AW80" s="78">
        <f>ROUND(SUM(AP80:AV80),2)</f>
        <v>0</v>
      </c>
      <c r="AX80" s="73" t="s">
        <v>352</v>
      </c>
      <c r="AY80" s="76"/>
      <c r="AZ80" s="76"/>
      <c r="BA80" s="78"/>
      <c r="BB80" s="78">
        <f>ROUND(Ceny!$B$47*AD80/100,2)</f>
        <v>3156.25</v>
      </c>
      <c r="BC80" s="76"/>
      <c r="BD80" s="76"/>
      <c r="BE80" s="76"/>
      <c r="BF80" s="76"/>
      <c r="BG80" s="78"/>
      <c r="BH80" s="78">
        <f>ROUND(Ceny!$C$47*12,2)</f>
        <v>1800.96</v>
      </c>
      <c r="BI80" s="76"/>
      <c r="BJ80" s="76"/>
      <c r="BK80" s="78">
        <f>ROUND(SUM(AY80:BD80),2)</f>
        <v>3156.25</v>
      </c>
      <c r="BL80" s="78">
        <f>ROUND(SUM(BE80:BJ80),2)</f>
        <v>1800.96</v>
      </c>
      <c r="BM80" s="80">
        <f>ROUND(SUM(AI80:AO80)+AW80+BK80+BL80,2)</f>
        <v>4957.21</v>
      </c>
      <c r="BN80" s="80">
        <f>ROUND(BM80*1.23,2)</f>
        <v>6097.37</v>
      </c>
    </row>
    <row r="81" spans="1:66" ht="21" customHeight="1" x14ac:dyDescent="0.25">
      <c r="A81" s="11">
        <v>75</v>
      </c>
      <c r="B81" s="91"/>
      <c r="C81" s="92">
        <v>28</v>
      </c>
      <c r="D81" s="93"/>
      <c r="E81" s="94" t="s">
        <v>150</v>
      </c>
      <c r="F81" s="94"/>
      <c r="G81" s="95"/>
      <c r="H81" s="96" t="s">
        <v>534</v>
      </c>
      <c r="I81" s="96" t="s">
        <v>507</v>
      </c>
      <c r="J81" s="97"/>
      <c r="K81" s="97"/>
      <c r="L81" s="98"/>
      <c r="M81" s="99"/>
      <c r="N81" s="99"/>
      <c r="O81" s="99"/>
      <c r="P81" s="99"/>
      <c r="Q81" s="100">
        <f t="shared" ref="Q81:AF81" si="126">SUM(Q82:Q83)</f>
        <v>2284</v>
      </c>
      <c r="R81" s="100">
        <f t="shared" si="126"/>
        <v>2300</v>
      </c>
      <c r="S81" s="100">
        <f t="shared" si="126"/>
        <v>2200</v>
      </c>
      <c r="T81" s="100">
        <f t="shared" si="126"/>
        <v>2500</v>
      </c>
      <c r="U81" s="100">
        <f t="shared" si="126"/>
        <v>2261.3333333333335</v>
      </c>
      <c r="V81" s="100">
        <f t="shared" si="126"/>
        <v>2487.4666666666672</v>
      </c>
      <c r="W81" s="100">
        <f t="shared" si="126"/>
        <v>1700</v>
      </c>
      <c r="X81" s="101">
        <f t="shared" si="126"/>
        <v>18700</v>
      </c>
      <c r="Y81" s="100">
        <f t="shared" si="126"/>
        <v>20000</v>
      </c>
      <c r="Z81" s="100">
        <f t="shared" si="126"/>
        <v>0</v>
      </c>
      <c r="AA81" s="100">
        <f t="shared" si="126"/>
        <v>20000</v>
      </c>
      <c r="AB81" s="100">
        <f t="shared" si="126"/>
        <v>0</v>
      </c>
      <c r="AC81" s="100">
        <f t="shared" si="126"/>
        <v>0</v>
      </c>
      <c r="AD81" s="100">
        <f t="shared" si="126"/>
        <v>0</v>
      </c>
      <c r="AE81" s="100">
        <f t="shared" si="126"/>
        <v>0</v>
      </c>
      <c r="AF81" s="100">
        <f t="shared" si="126"/>
        <v>0</v>
      </c>
      <c r="AG81" s="102"/>
      <c r="AH81" s="102"/>
      <c r="AI81" s="102">
        <f t="shared" ref="AI81:AW81" si="127">SUM(AI82:AI83)</f>
        <v>0</v>
      </c>
      <c r="AJ81" s="102">
        <f t="shared" si="127"/>
        <v>0</v>
      </c>
      <c r="AK81" s="102">
        <f t="shared" si="127"/>
        <v>0</v>
      </c>
      <c r="AL81" s="102">
        <f t="shared" si="127"/>
        <v>0</v>
      </c>
      <c r="AM81" s="102">
        <f t="shared" si="127"/>
        <v>0</v>
      </c>
      <c r="AN81" s="102">
        <f t="shared" si="127"/>
        <v>0</v>
      </c>
      <c r="AO81" s="102">
        <f t="shared" si="127"/>
        <v>0</v>
      </c>
      <c r="AP81" s="102">
        <f t="shared" si="127"/>
        <v>0</v>
      </c>
      <c r="AQ81" s="102">
        <f t="shared" si="127"/>
        <v>0</v>
      </c>
      <c r="AR81" s="102">
        <f t="shared" si="127"/>
        <v>0</v>
      </c>
      <c r="AS81" s="102">
        <f t="shared" si="127"/>
        <v>0</v>
      </c>
      <c r="AT81" s="102">
        <f t="shared" si="127"/>
        <v>0</v>
      </c>
      <c r="AU81" s="102">
        <f t="shared" si="127"/>
        <v>0</v>
      </c>
      <c r="AV81" s="102">
        <f t="shared" si="127"/>
        <v>0</v>
      </c>
      <c r="AW81" s="102">
        <f t="shared" si="127"/>
        <v>0</v>
      </c>
      <c r="AX81" s="102"/>
      <c r="AY81" s="102">
        <f t="shared" ref="AY81:BN81" si="128">SUM(AY82:AY83)</f>
        <v>0</v>
      </c>
      <c r="AZ81" s="102">
        <f t="shared" si="128"/>
        <v>799.6</v>
      </c>
      <c r="BA81" s="102">
        <f t="shared" si="128"/>
        <v>0</v>
      </c>
      <c r="BB81" s="102">
        <f t="shared" si="128"/>
        <v>0</v>
      </c>
      <c r="BC81" s="102">
        <f t="shared" si="128"/>
        <v>0</v>
      </c>
      <c r="BD81" s="102">
        <f t="shared" si="128"/>
        <v>0</v>
      </c>
      <c r="BE81" s="102">
        <f t="shared" si="128"/>
        <v>0</v>
      </c>
      <c r="BF81" s="102">
        <f t="shared" si="128"/>
        <v>195.12</v>
      </c>
      <c r="BG81" s="102">
        <f t="shared" si="128"/>
        <v>0</v>
      </c>
      <c r="BH81" s="102">
        <f t="shared" si="128"/>
        <v>0</v>
      </c>
      <c r="BI81" s="102">
        <f t="shared" si="128"/>
        <v>0</v>
      </c>
      <c r="BJ81" s="102">
        <f t="shared" si="128"/>
        <v>0</v>
      </c>
      <c r="BK81" s="102">
        <f t="shared" si="128"/>
        <v>799.6</v>
      </c>
      <c r="BL81" s="102">
        <f t="shared" si="128"/>
        <v>195.12</v>
      </c>
      <c r="BM81" s="102">
        <f t="shared" si="128"/>
        <v>994.72</v>
      </c>
      <c r="BN81" s="102">
        <f t="shared" si="128"/>
        <v>1223.5</v>
      </c>
    </row>
    <row r="82" spans="1:66" s="23" customFormat="1" ht="21" customHeight="1" x14ac:dyDescent="0.25">
      <c r="A82" s="11">
        <v>76</v>
      </c>
      <c r="B82" s="64">
        <v>44</v>
      </c>
      <c r="C82" s="65"/>
      <c r="D82" s="66">
        <v>1</v>
      </c>
      <c r="E82" s="71" t="s">
        <v>151</v>
      </c>
      <c r="F82" s="67" t="s">
        <v>152</v>
      </c>
      <c r="G82" s="68" t="s">
        <v>153</v>
      </c>
      <c r="H82" s="69"/>
      <c r="I82" s="69"/>
      <c r="J82" s="70" t="s">
        <v>469</v>
      </c>
      <c r="K82" s="70" t="s">
        <v>470</v>
      </c>
      <c r="L82" s="70"/>
      <c r="M82" s="71" t="s">
        <v>418</v>
      </c>
      <c r="N82" s="71" t="s">
        <v>150</v>
      </c>
      <c r="O82" s="67" t="s">
        <v>152</v>
      </c>
      <c r="P82" s="42">
        <v>5732745883</v>
      </c>
      <c r="Q82" s="103">
        <f>514+628</f>
        <v>1142</v>
      </c>
      <c r="R82" s="103">
        <v>1150</v>
      </c>
      <c r="S82" s="104">
        <v>1100</v>
      </c>
      <c r="T82" s="75">
        <f>CEILING(V82,10)</f>
        <v>1250</v>
      </c>
      <c r="U82" s="76">
        <f>(Q82+R82+S82)/3</f>
        <v>1130.6666666666667</v>
      </c>
      <c r="V82" s="76">
        <f>U82*1.1</f>
        <v>1243.7333333333336</v>
      </c>
      <c r="W82" s="242">
        <v>1200</v>
      </c>
      <c r="X82" s="77">
        <f>ROUND(W82*11,2)</f>
        <v>13200</v>
      </c>
      <c r="Y82" s="75">
        <f>CEILING(X82,1000)</f>
        <v>14000</v>
      </c>
      <c r="Z82" s="76"/>
      <c r="AA82" s="76">
        <f>Y82</f>
        <v>14000</v>
      </c>
      <c r="AB82" s="76"/>
      <c r="AC82" s="76"/>
      <c r="AD82" s="76"/>
      <c r="AE82" s="76"/>
      <c r="AF82" s="76"/>
      <c r="AG82" s="42" t="s">
        <v>28</v>
      </c>
      <c r="AH82" s="5" t="s">
        <v>351</v>
      </c>
      <c r="AI82" s="76"/>
      <c r="AJ82" s="78">
        <f>ROUND(Ceny!$B$35*12,2)</f>
        <v>0</v>
      </c>
      <c r="AK82" s="76"/>
      <c r="AL82" s="76"/>
      <c r="AM82" s="76"/>
      <c r="AN82" s="76"/>
      <c r="AO82" s="76"/>
      <c r="AP82" s="76"/>
      <c r="AQ82" s="78">
        <f>ROUND($Y82*Ceny!$B$6/100,2)</f>
        <v>0</v>
      </c>
      <c r="AR82" s="76"/>
      <c r="AS82" s="76"/>
      <c r="AT82" s="76"/>
      <c r="AU82" s="76"/>
      <c r="AV82" s="76"/>
      <c r="AW82" s="78">
        <f>ROUND(SUM(AP82:AV82),2)</f>
        <v>0</v>
      </c>
      <c r="AX82" s="73" t="s">
        <v>352</v>
      </c>
      <c r="AY82" s="76"/>
      <c r="AZ82" s="78">
        <f>ROUND(Ceny!$B$45*AA82/100,2)</f>
        <v>559.72</v>
      </c>
      <c r="BA82" s="76"/>
      <c r="BB82" s="76"/>
      <c r="BC82" s="76"/>
      <c r="BD82" s="76"/>
      <c r="BE82" s="76"/>
      <c r="BF82" s="78">
        <f>ROUND(Ceny!$C$45*12,2)</f>
        <v>97.56</v>
      </c>
      <c r="BG82" s="76"/>
      <c r="BH82" s="76"/>
      <c r="BI82" s="76"/>
      <c r="BJ82" s="76"/>
      <c r="BK82" s="78">
        <f>ROUND(SUM(AY82:BD82),2)</f>
        <v>559.72</v>
      </c>
      <c r="BL82" s="78">
        <f>ROUND(SUM(BE82:BJ82),2)</f>
        <v>97.56</v>
      </c>
      <c r="BM82" s="80">
        <f>ROUND(SUM(AI82:AO82)+AW82+BK82+BL82,2)</f>
        <v>657.28</v>
      </c>
      <c r="BN82" s="80">
        <f>ROUND(BM82*1.23,2)</f>
        <v>808.45</v>
      </c>
    </row>
    <row r="83" spans="1:66" s="23" customFormat="1" ht="21" customHeight="1" x14ac:dyDescent="0.25">
      <c r="A83" s="11">
        <v>76</v>
      </c>
      <c r="B83" s="64">
        <v>44</v>
      </c>
      <c r="C83" s="65"/>
      <c r="D83" s="66">
        <v>2</v>
      </c>
      <c r="E83" s="71" t="s">
        <v>154</v>
      </c>
      <c r="F83" s="67" t="s">
        <v>152</v>
      </c>
      <c r="G83" s="68" t="s">
        <v>155</v>
      </c>
      <c r="H83" s="69"/>
      <c r="I83" s="69"/>
      <c r="J83" s="70" t="s">
        <v>469</v>
      </c>
      <c r="K83" s="70" t="s">
        <v>470</v>
      </c>
      <c r="L83" s="70"/>
      <c r="M83" s="71" t="s">
        <v>418</v>
      </c>
      <c r="N83" s="71" t="s">
        <v>150</v>
      </c>
      <c r="O83" s="67" t="s">
        <v>152</v>
      </c>
      <c r="P83" s="42">
        <v>5732745883</v>
      </c>
      <c r="Q83" s="103">
        <f>514+628</f>
        <v>1142</v>
      </c>
      <c r="R83" s="103">
        <v>1150</v>
      </c>
      <c r="S83" s="104">
        <v>1100</v>
      </c>
      <c r="T83" s="75">
        <f>CEILING(V83,10)</f>
        <v>1250</v>
      </c>
      <c r="U83" s="76">
        <f>(Q83+R83+S83)/3</f>
        <v>1130.6666666666667</v>
      </c>
      <c r="V83" s="76">
        <f>U83*1.1</f>
        <v>1243.7333333333336</v>
      </c>
      <c r="W83" s="242">
        <v>500</v>
      </c>
      <c r="X83" s="77">
        <f>ROUND(W83*11,2)</f>
        <v>5500</v>
      </c>
      <c r="Y83" s="75">
        <f>CEILING(X83,1000)</f>
        <v>6000</v>
      </c>
      <c r="Z83" s="76"/>
      <c r="AA83" s="76">
        <f>Y83</f>
        <v>6000</v>
      </c>
      <c r="AB83" s="76"/>
      <c r="AC83" s="76"/>
      <c r="AD83" s="76"/>
      <c r="AE83" s="76"/>
      <c r="AF83" s="76"/>
      <c r="AG83" s="42" t="s">
        <v>28</v>
      </c>
      <c r="AH83" s="5" t="s">
        <v>351</v>
      </c>
      <c r="AI83" s="76"/>
      <c r="AJ83" s="78">
        <f>ROUND(Ceny!$B$35*12,2)</f>
        <v>0</v>
      </c>
      <c r="AK83" s="76"/>
      <c r="AL83" s="76"/>
      <c r="AM83" s="76"/>
      <c r="AN83" s="76"/>
      <c r="AO83" s="76"/>
      <c r="AP83" s="76"/>
      <c r="AQ83" s="78">
        <f>ROUND($Y83*Ceny!$B$6/100,2)</f>
        <v>0</v>
      </c>
      <c r="AR83" s="76"/>
      <c r="AS83" s="76"/>
      <c r="AT83" s="76"/>
      <c r="AU83" s="76"/>
      <c r="AV83" s="76"/>
      <c r="AW83" s="78">
        <f>ROUND(SUM(AP83:AV83),2)</f>
        <v>0</v>
      </c>
      <c r="AX83" s="73" t="s">
        <v>352</v>
      </c>
      <c r="AY83" s="76"/>
      <c r="AZ83" s="78">
        <f>ROUND(Ceny!$B$45*AA83/100,2)</f>
        <v>239.88</v>
      </c>
      <c r="BA83" s="76"/>
      <c r="BB83" s="76"/>
      <c r="BC83" s="76"/>
      <c r="BD83" s="76"/>
      <c r="BE83" s="76"/>
      <c r="BF83" s="78">
        <f>ROUND(Ceny!$C$45*12,2)</f>
        <v>97.56</v>
      </c>
      <c r="BG83" s="76"/>
      <c r="BH83" s="76"/>
      <c r="BI83" s="76"/>
      <c r="BJ83" s="76"/>
      <c r="BK83" s="78">
        <f>ROUND(SUM(AY83:BD83),2)</f>
        <v>239.88</v>
      </c>
      <c r="BL83" s="78">
        <f>ROUND(SUM(BE83:BJ83),2)</f>
        <v>97.56</v>
      </c>
      <c r="BM83" s="80">
        <f>ROUND(SUM(AI83:AO83)+AW83+BK83+BL83,2)</f>
        <v>337.44</v>
      </c>
      <c r="BN83" s="80">
        <f>ROUND(BM83*1.23,2)</f>
        <v>415.05</v>
      </c>
    </row>
    <row r="84" spans="1:66" ht="21" customHeight="1" x14ac:dyDescent="0.25">
      <c r="A84" s="11">
        <v>78</v>
      </c>
      <c r="B84" s="91"/>
      <c r="C84" s="92">
        <v>29</v>
      </c>
      <c r="D84" s="93"/>
      <c r="E84" s="94" t="s">
        <v>156</v>
      </c>
      <c r="F84" s="94"/>
      <c r="G84" s="95"/>
      <c r="H84" s="96" t="s">
        <v>535</v>
      </c>
      <c r="I84" s="96" t="s">
        <v>507</v>
      </c>
      <c r="J84" s="97"/>
      <c r="K84" s="97"/>
      <c r="L84" s="98"/>
      <c r="M84" s="99"/>
      <c r="N84" s="99"/>
      <c r="O84" s="99"/>
      <c r="P84" s="99"/>
      <c r="Q84" s="100">
        <f t="shared" ref="Q84:AF84" si="129">SUM(Q85)</f>
        <v>1142</v>
      </c>
      <c r="R84" s="100">
        <f t="shared" si="129"/>
        <v>1150</v>
      </c>
      <c r="S84" s="100">
        <f t="shared" si="129"/>
        <v>1100</v>
      </c>
      <c r="T84" s="100">
        <f t="shared" si="129"/>
        <v>1250</v>
      </c>
      <c r="U84" s="100">
        <f t="shared" si="129"/>
        <v>1130.6666666666667</v>
      </c>
      <c r="V84" s="100">
        <f t="shared" si="129"/>
        <v>1243.7333333333336</v>
      </c>
      <c r="W84" s="100">
        <f t="shared" si="129"/>
        <v>1200</v>
      </c>
      <c r="X84" s="101">
        <f t="shared" si="129"/>
        <v>13200</v>
      </c>
      <c r="Y84" s="100">
        <f t="shared" si="129"/>
        <v>14000</v>
      </c>
      <c r="Z84" s="100">
        <f t="shared" si="129"/>
        <v>0</v>
      </c>
      <c r="AA84" s="100">
        <f t="shared" si="129"/>
        <v>14000</v>
      </c>
      <c r="AB84" s="100">
        <f t="shared" si="129"/>
        <v>0</v>
      </c>
      <c r="AC84" s="100">
        <f t="shared" si="129"/>
        <v>0</v>
      </c>
      <c r="AD84" s="100">
        <f t="shared" si="129"/>
        <v>0</v>
      </c>
      <c r="AE84" s="100">
        <f t="shared" si="129"/>
        <v>0</v>
      </c>
      <c r="AF84" s="100">
        <f t="shared" si="129"/>
        <v>0</v>
      </c>
      <c r="AG84" s="102"/>
      <c r="AH84" s="102"/>
      <c r="AI84" s="102">
        <f t="shared" ref="AI84:AW84" si="130">SUM(AI85)</f>
        <v>0</v>
      </c>
      <c r="AJ84" s="102">
        <f t="shared" si="130"/>
        <v>0</v>
      </c>
      <c r="AK84" s="102">
        <f t="shared" si="130"/>
        <v>0</v>
      </c>
      <c r="AL84" s="102">
        <f t="shared" si="130"/>
        <v>0</v>
      </c>
      <c r="AM84" s="102">
        <f t="shared" si="130"/>
        <v>0</v>
      </c>
      <c r="AN84" s="102">
        <f t="shared" si="130"/>
        <v>0</v>
      </c>
      <c r="AO84" s="102">
        <f t="shared" si="130"/>
        <v>0</v>
      </c>
      <c r="AP84" s="102">
        <f t="shared" si="130"/>
        <v>0</v>
      </c>
      <c r="AQ84" s="102">
        <f t="shared" si="130"/>
        <v>0</v>
      </c>
      <c r="AR84" s="102">
        <f t="shared" si="130"/>
        <v>0</v>
      </c>
      <c r="AS84" s="102">
        <f t="shared" si="130"/>
        <v>0</v>
      </c>
      <c r="AT84" s="102">
        <f t="shared" si="130"/>
        <v>0</v>
      </c>
      <c r="AU84" s="102">
        <f t="shared" si="130"/>
        <v>0</v>
      </c>
      <c r="AV84" s="102">
        <f t="shared" si="130"/>
        <v>0</v>
      </c>
      <c r="AW84" s="102">
        <f t="shared" si="130"/>
        <v>0</v>
      </c>
      <c r="AX84" s="102"/>
      <c r="AY84" s="102">
        <f t="shared" ref="AY84:BN84" si="131">SUM(AY85)</f>
        <v>0</v>
      </c>
      <c r="AZ84" s="102">
        <f t="shared" si="131"/>
        <v>559.72</v>
      </c>
      <c r="BA84" s="102">
        <f t="shared" si="131"/>
        <v>0</v>
      </c>
      <c r="BB84" s="102">
        <f t="shared" si="131"/>
        <v>0</v>
      </c>
      <c r="BC84" s="102">
        <f t="shared" si="131"/>
        <v>0</v>
      </c>
      <c r="BD84" s="102">
        <f t="shared" si="131"/>
        <v>0</v>
      </c>
      <c r="BE84" s="102">
        <f t="shared" si="131"/>
        <v>0</v>
      </c>
      <c r="BF84" s="102">
        <f t="shared" si="131"/>
        <v>97.56</v>
      </c>
      <c r="BG84" s="102">
        <f t="shared" si="131"/>
        <v>0</v>
      </c>
      <c r="BH84" s="102">
        <f t="shared" si="131"/>
        <v>0</v>
      </c>
      <c r="BI84" s="102">
        <f t="shared" si="131"/>
        <v>0</v>
      </c>
      <c r="BJ84" s="102">
        <f t="shared" si="131"/>
        <v>0</v>
      </c>
      <c r="BK84" s="102">
        <f t="shared" si="131"/>
        <v>559.72</v>
      </c>
      <c r="BL84" s="102">
        <f t="shared" si="131"/>
        <v>97.56</v>
      </c>
      <c r="BM84" s="102">
        <f t="shared" si="131"/>
        <v>657.28</v>
      </c>
      <c r="BN84" s="102">
        <f t="shared" si="131"/>
        <v>808.45</v>
      </c>
    </row>
    <row r="85" spans="1:66" s="23" customFormat="1" ht="21" customHeight="1" x14ac:dyDescent="0.25">
      <c r="A85" s="11">
        <v>76</v>
      </c>
      <c r="B85" s="64">
        <v>44</v>
      </c>
      <c r="C85" s="65"/>
      <c r="D85" s="66">
        <v>1</v>
      </c>
      <c r="E85" s="71" t="s">
        <v>156</v>
      </c>
      <c r="F85" s="67" t="s">
        <v>157</v>
      </c>
      <c r="G85" s="68" t="s">
        <v>158</v>
      </c>
      <c r="H85" s="69"/>
      <c r="I85" s="69"/>
      <c r="J85" s="70" t="s">
        <v>469</v>
      </c>
      <c r="K85" s="70" t="s">
        <v>470</v>
      </c>
      <c r="L85" s="70"/>
      <c r="M85" s="71" t="s">
        <v>418</v>
      </c>
      <c r="N85" s="71" t="s">
        <v>156</v>
      </c>
      <c r="O85" s="67" t="s">
        <v>157</v>
      </c>
      <c r="P85" s="42">
        <v>5732745883</v>
      </c>
      <c r="Q85" s="103">
        <f>514+628</f>
        <v>1142</v>
      </c>
      <c r="R85" s="103">
        <v>1150</v>
      </c>
      <c r="S85" s="104">
        <v>1100</v>
      </c>
      <c r="T85" s="75">
        <f>CEILING(V85,10)</f>
        <v>1250</v>
      </c>
      <c r="U85" s="76">
        <f>(Q85+R85+S85)/3</f>
        <v>1130.6666666666667</v>
      </c>
      <c r="V85" s="76">
        <f>U85*1.1</f>
        <v>1243.7333333333336</v>
      </c>
      <c r="W85" s="242">
        <v>1200</v>
      </c>
      <c r="X85" s="77">
        <f>ROUND(W85*11,2)</f>
        <v>13200</v>
      </c>
      <c r="Y85" s="75">
        <f>CEILING(X85,1000)</f>
        <v>14000</v>
      </c>
      <c r="Z85" s="76"/>
      <c r="AA85" s="76">
        <f>Y85</f>
        <v>14000</v>
      </c>
      <c r="AB85" s="76"/>
      <c r="AC85" s="76"/>
      <c r="AD85" s="76"/>
      <c r="AE85" s="76"/>
      <c r="AF85" s="76"/>
      <c r="AG85" s="42" t="s">
        <v>28</v>
      </c>
      <c r="AH85" s="5" t="s">
        <v>351</v>
      </c>
      <c r="AI85" s="76"/>
      <c r="AJ85" s="76">
        <f>ROUND(Ceny!$B$35*12,2)</f>
        <v>0</v>
      </c>
      <c r="AK85" s="76"/>
      <c r="AL85" s="78"/>
      <c r="AM85" s="76"/>
      <c r="AN85" s="76"/>
      <c r="AO85" s="76"/>
      <c r="AP85" s="76"/>
      <c r="AQ85" s="76">
        <f>ROUND($Y85*Ceny!$B$6/100,2)</f>
        <v>0</v>
      </c>
      <c r="AR85" s="76"/>
      <c r="AS85" s="78"/>
      <c r="AT85" s="76"/>
      <c r="AU85" s="76"/>
      <c r="AV85" s="76"/>
      <c r="AW85" s="78">
        <f>ROUND(SUM(AP85:AV85),2)</f>
        <v>0</v>
      </c>
      <c r="AX85" s="73" t="s">
        <v>352</v>
      </c>
      <c r="AY85" s="76"/>
      <c r="AZ85" s="76">
        <f>ROUND(Ceny!$B$45*AA85/100,2)</f>
        <v>559.72</v>
      </c>
      <c r="BA85" s="79"/>
      <c r="BB85" s="76"/>
      <c r="BC85" s="76"/>
      <c r="BD85" s="76"/>
      <c r="BE85" s="76"/>
      <c r="BF85" s="76">
        <f>ROUND(Ceny!$C$45*12,2)</f>
        <v>97.56</v>
      </c>
      <c r="BG85" s="79"/>
      <c r="BH85" s="76"/>
      <c r="BI85" s="76"/>
      <c r="BJ85" s="76"/>
      <c r="BK85" s="241">
        <f>ROUND(SUM(AY85:BD85),2)</f>
        <v>559.72</v>
      </c>
      <c r="BL85" s="241">
        <f>ROUND(SUM(BE85:BJ85),2)</f>
        <v>97.56</v>
      </c>
      <c r="BM85" s="80">
        <f>ROUND(SUM(AI85:AO85)+AW85+BK85+BL85,2)</f>
        <v>657.28</v>
      </c>
      <c r="BN85" s="80">
        <f>ROUND(BM85*1.23,2)</f>
        <v>808.45</v>
      </c>
    </row>
    <row r="86" spans="1:66" s="23" customFormat="1" ht="21" customHeight="1" x14ac:dyDescent="0.25">
      <c r="A86" s="11">
        <v>80</v>
      </c>
      <c r="B86" s="91"/>
      <c r="C86" s="92">
        <v>30</v>
      </c>
      <c r="D86" s="93"/>
      <c r="E86" s="94" t="s">
        <v>159</v>
      </c>
      <c r="F86" s="94"/>
      <c r="G86" s="95"/>
      <c r="H86" s="96" t="s">
        <v>536</v>
      </c>
      <c r="I86" s="96" t="s">
        <v>507</v>
      </c>
      <c r="J86" s="97"/>
      <c r="K86" s="97"/>
      <c r="L86" s="98"/>
      <c r="M86" s="99"/>
      <c r="N86" s="99"/>
      <c r="O86" s="99"/>
      <c r="P86" s="99"/>
      <c r="Q86" s="100">
        <f t="shared" ref="Q86:AF86" si="132">SUM(Q87)</f>
        <v>526</v>
      </c>
      <c r="R86" s="100">
        <f t="shared" si="132"/>
        <v>536</v>
      </c>
      <c r="S86" s="100">
        <f t="shared" si="132"/>
        <v>524</v>
      </c>
      <c r="T86" s="100">
        <f t="shared" si="132"/>
        <v>590</v>
      </c>
      <c r="U86" s="100">
        <f t="shared" si="132"/>
        <v>528.66666666666663</v>
      </c>
      <c r="V86" s="100">
        <f t="shared" si="132"/>
        <v>581.5333333333333</v>
      </c>
      <c r="W86" s="100">
        <f t="shared" si="132"/>
        <v>650</v>
      </c>
      <c r="X86" s="101">
        <f t="shared" si="132"/>
        <v>7150</v>
      </c>
      <c r="Y86" s="100">
        <f t="shared" si="132"/>
        <v>8000</v>
      </c>
      <c r="Z86" s="100">
        <f t="shared" si="132"/>
        <v>0</v>
      </c>
      <c r="AA86" s="100">
        <f t="shared" si="132"/>
        <v>8000</v>
      </c>
      <c r="AB86" s="100">
        <f t="shared" si="132"/>
        <v>0</v>
      </c>
      <c r="AC86" s="100">
        <f t="shared" si="132"/>
        <v>0</v>
      </c>
      <c r="AD86" s="100">
        <f t="shared" si="132"/>
        <v>0</v>
      </c>
      <c r="AE86" s="100">
        <f t="shared" si="132"/>
        <v>0</v>
      </c>
      <c r="AF86" s="100">
        <f t="shared" si="132"/>
        <v>0</v>
      </c>
      <c r="AG86" s="102"/>
      <c r="AH86" s="102"/>
      <c r="AI86" s="102">
        <f t="shared" ref="AI86:AW86" si="133">SUM(AI87)</f>
        <v>0</v>
      </c>
      <c r="AJ86" s="102">
        <f t="shared" si="133"/>
        <v>0</v>
      </c>
      <c r="AK86" s="102">
        <f t="shared" si="133"/>
        <v>0</v>
      </c>
      <c r="AL86" s="102">
        <f t="shared" si="133"/>
        <v>0</v>
      </c>
      <c r="AM86" s="102">
        <f t="shared" si="133"/>
        <v>0</v>
      </c>
      <c r="AN86" s="102">
        <f t="shared" si="133"/>
        <v>0</v>
      </c>
      <c r="AO86" s="102">
        <f t="shared" si="133"/>
        <v>0</v>
      </c>
      <c r="AP86" s="102">
        <f t="shared" si="133"/>
        <v>0</v>
      </c>
      <c r="AQ86" s="102">
        <f t="shared" si="133"/>
        <v>0</v>
      </c>
      <c r="AR86" s="102">
        <f t="shared" si="133"/>
        <v>0</v>
      </c>
      <c r="AS86" s="102">
        <f t="shared" si="133"/>
        <v>0</v>
      </c>
      <c r="AT86" s="102">
        <f t="shared" si="133"/>
        <v>0</v>
      </c>
      <c r="AU86" s="102">
        <f t="shared" si="133"/>
        <v>0</v>
      </c>
      <c r="AV86" s="102">
        <f t="shared" si="133"/>
        <v>0</v>
      </c>
      <c r="AW86" s="102">
        <f t="shared" si="133"/>
        <v>0</v>
      </c>
      <c r="AX86" s="102"/>
      <c r="AY86" s="102">
        <f t="shared" ref="AY86:BN86" si="134">SUM(AY87)</f>
        <v>0</v>
      </c>
      <c r="AZ86" s="102">
        <f t="shared" si="134"/>
        <v>319.83999999999997</v>
      </c>
      <c r="BA86" s="102">
        <f t="shared" si="134"/>
        <v>0</v>
      </c>
      <c r="BB86" s="102">
        <f t="shared" si="134"/>
        <v>0</v>
      </c>
      <c r="BC86" s="102">
        <f t="shared" si="134"/>
        <v>0</v>
      </c>
      <c r="BD86" s="102">
        <f t="shared" si="134"/>
        <v>0</v>
      </c>
      <c r="BE86" s="102">
        <f t="shared" si="134"/>
        <v>0</v>
      </c>
      <c r="BF86" s="102">
        <f t="shared" si="134"/>
        <v>97.56</v>
      </c>
      <c r="BG86" s="102">
        <f t="shared" si="134"/>
        <v>0</v>
      </c>
      <c r="BH86" s="102">
        <f t="shared" si="134"/>
        <v>0</v>
      </c>
      <c r="BI86" s="102">
        <f t="shared" si="134"/>
        <v>0</v>
      </c>
      <c r="BJ86" s="102">
        <f t="shared" si="134"/>
        <v>0</v>
      </c>
      <c r="BK86" s="102">
        <f t="shared" si="134"/>
        <v>319.83999999999997</v>
      </c>
      <c r="BL86" s="102">
        <f t="shared" si="134"/>
        <v>97.56</v>
      </c>
      <c r="BM86" s="102">
        <f t="shared" si="134"/>
        <v>417.4</v>
      </c>
      <c r="BN86" s="102">
        <f t="shared" si="134"/>
        <v>513.4</v>
      </c>
    </row>
    <row r="87" spans="1:66" s="111" customFormat="1" ht="21" customHeight="1" x14ac:dyDescent="0.25">
      <c r="A87" s="11">
        <v>81</v>
      </c>
      <c r="B87" s="64">
        <v>47</v>
      </c>
      <c r="C87" s="65"/>
      <c r="D87" s="66">
        <v>1</v>
      </c>
      <c r="E87" s="71" t="s">
        <v>159</v>
      </c>
      <c r="F87" s="67" t="s">
        <v>160</v>
      </c>
      <c r="G87" s="68" t="s">
        <v>161</v>
      </c>
      <c r="H87" s="69"/>
      <c r="I87" s="69"/>
      <c r="J87" s="70" t="s">
        <v>469</v>
      </c>
      <c r="K87" s="70" t="s">
        <v>470</v>
      </c>
      <c r="L87" s="70"/>
      <c r="M87" s="71" t="s">
        <v>418</v>
      </c>
      <c r="N87" s="71" t="s">
        <v>159</v>
      </c>
      <c r="O87" s="67" t="s">
        <v>160</v>
      </c>
      <c r="P87" s="42">
        <v>5732745883</v>
      </c>
      <c r="Q87" s="103">
        <v>526</v>
      </c>
      <c r="R87" s="103">
        <v>536</v>
      </c>
      <c r="S87" s="104">
        <v>524</v>
      </c>
      <c r="T87" s="75">
        <f>CEILING(V87,10)</f>
        <v>590</v>
      </c>
      <c r="U87" s="76">
        <f>(Q87+R87+S87)/3</f>
        <v>528.66666666666663</v>
      </c>
      <c r="V87" s="76">
        <f>U87*1.1</f>
        <v>581.5333333333333</v>
      </c>
      <c r="W87" s="242">
        <v>650</v>
      </c>
      <c r="X87" s="77">
        <f>ROUND(W87*11,2)</f>
        <v>7150</v>
      </c>
      <c r="Y87" s="75">
        <f>CEILING(X87,1000)</f>
        <v>8000</v>
      </c>
      <c r="Z87" s="76"/>
      <c r="AA87" s="76">
        <f>Y87</f>
        <v>8000</v>
      </c>
      <c r="AB87" s="76"/>
      <c r="AC87" s="76"/>
      <c r="AD87" s="76"/>
      <c r="AE87" s="76"/>
      <c r="AF87" s="76"/>
      <c r="AG87" s="42" t="s">
        <v>28</v>
      </c>
      <c r="AH87" s="5" t="s">
        <v>351</v>
      </c>
      <c r="AI87" s="76"/>
      <c r="AJ87" s="78">
        <f>ROUND(Ceny!$B$35*12,2)</f>
        <v>0</v>
      </c>
      <c r="AK87" s="76"/>
      <c r="AL87" s="76"/>
      <c r="AM87" s="76"/>
      <c r="AN87" s="76"/>
      <c r="AO87" s="76"/>
      <c r="AP87" s="76"/>
      <c r="AQ87" s="78">
        <f>ROUND($Y87*Ceny!$B$6/100,2)</f>
        <v>0</v>
      </c>
      <c r="AR87" s="76"/>
      <c r="AS87" s="76"/>
      <c r="AT87" s="76"/>
      <c r="AU87" s="76"/>
      <c r="AV87" s="76"/>
      <c r="AW87" s="78">
        <f>ROUND(SUM(AP87:AV87),2)</f>
        <v>0</v>
      </c>
      <c r="AX87" s="73" t="s">
        <v>352</v>
      </c>
      <c r="AY87" s="76"/>
      <c r="AZ87" s="78">
        <f>ROUND(Ceny!$B$45*AA87/100,2)</f>
        <v>319.83999999999997</v>
      </c>
      <c r="BA87" s="76"/>
      <c r="BB87" s="76"/>
      <c r="BC87" s="76"/>
      <c r="BD87" s="76"/>
      <c r="BE87" s="76"/>
      <c r="BF87" s="78">
        <f>ROUND(Ceny!$C$45*12,2)</f>
        <v>97.56</v>
      </c>
      <c r="BG87" s="76"/>
      <c r="BH87" s="76"/>
      <c r="BI87" s="76"/>
      <c r="BJ87" s="76"/>
      <c r="BK87" s="78">
        <f>ROUND(SUM(AY87:BD87),2)</f>
        <v>319.83999999999997</v>
      </c>
      <c r="BL87" s="78">
        <f>ROUND(SUM(BE87:BJ87),2)</f>
        <v>97.56</v>
      </c>
      <c r="BM87" s="80">
        <f>ROUND(SUM(AI87:AO87)+AW87+BK87+BL87,2)</f>
        <v>417.4</v>
      </c>
      <c r="BN87" s="80">
        <f>ROUND(BM87*1.23,2)</f>
        <v>513.4</v>
      </c>
    </row>
    <row r="88" spans="1:66" s="23" customFormat="1" ht="21" customHeight="1" x14ac:dyDescent="0.25">
      <c r="A88" s="11">
        <v>82</v>
      </c>
      <c r="B88" s="91"/>
      <c r="C88" s="92">
        <v>31</v>
      </c>
      <c r="D88" s="93"/>
      <c r="E88" s="94" t="s">
        <v>162</v>
      </c>
      <c r="F88" s="94"/>
      <c r="G88" s="95"/>
      <c r="H88" s="96" t="s">
        <v>537</v>
      </c>
      <c r="I88" s="96" t="s">
        <v>507</v>
      </c>
      <c r="J88" s="97"/>
      <c r="K88" s="97"/>
      <c r="L88" s="98"/>
      <c r="M88" s="99"/>
      <c r="N88" s="99"/>
      <c r="O88" s="99"/>
      <c r="P88" s="99"/>
      <c r="Q88" s="100">
        <f t="shared" ref="Q88:AF88" si="135">SUM(Q89)</f>
        <v>57124</v>
      </c>
      <c r="R88" s="100">
        <f t="shared" si="135"/>
        <v>52739</v>
      </c>
      <c r="S88" s="100">
        <f t="shared" si="135"/>
        <v>52755</v>
      </c>
      <c r="T88" s="100">
        <f t="shared" si="135"/>
        <v>59630</v>
      </c>
      <c r="U88" s="100">
        <f t="shared" si="135"/>
        <v>54206</v>
      </c>
      <c r="V88" s="100">
        <f t="shared" si="135"/>
        <v>59626.600000000006</v>
      </c>
      <c r="W88" s="100">
        <f t="shared" si="135"/>
        <v>16000</v>
      </c>
      <c r="X88" s="101">
        <f t="shared" si="135"/>
        <v>176000</v>
      </c>
      <c r="Y88" s="100">
        <f t="shared" si="135"/>
        <v>176000</v>
      </c>
      <c r="Z88" s="100">
        <f t="shared" si="135"/>
        <v>0</v>
      </c>
      <c r="AA88" s="100">
        <f t="shared" si="135"/>
        <v>0</v>
      </c>
      <c r="AB88" s="100">
        <f t="shared" si="135"/>
        <v>0</v>
      </c>
      <c r="AC88" s="100">
        <f t="shared" si="135"/>
        <v>0</v>
      </c>
      <c r="AD88" s="100">
        <f t="shared" si="135"/>
        <v>0</v>
      </c>
      <c r="AE88" s="100">
        <f t="shared" si="135"/>
        <v>176000</v>
      </c>
      <c r="AF88" s="100">
        <f t="shared" si="135"/>
        <v>0</v>
      </c>
      <c r="AG88" s="102"/>
      <c r="AH88" s="102"/>
      <c r="AI88" s="102">
        <f t="shared" ref="AI88:AW88" si="136">SUM(AI89)</f>
        <v>0</v>
      </c>
      <c r="AJ88" s="102">
        <f t="shared" si="136"/>
        <v>0</v>
      </c>
      <c r="AK88" s="102">
        <f t="shared" si="136"/>
        <v>0</v>
      </c>
      <c r="AL88" s="102">
        <f t="shared" si="136"/>
        <v>0</v>
      </c>
      <c r="AM88" s="102">
        <f t="shared" si="136"/>
        <v>0</v>
      </c>
      <c r="AN88" s="102">
        <f t="shared" si="136"/>
        <v>0</v>
      </c>
      <c r="AO88" s="102">
        <f t="shared" si="136"/>
        <v>0</v>
      </c>
      <c r="AP88" s="102">
        <f t="shared" si="136"/>
        <v>0</v>
      </c>
      <c r="AQ88" s="102">
        <f t="shared" si="136"/>
        <v>0</v>
      </c>
      <c r="AR88" s="102">
        <f t="shared" si="136"/>
        <v>0</v>
      </c>
      <c r="AS88" s="102">
        <f t="shared" si="136"/>
        <v>0</v>
      </c>
      <c r="AT88" s="102">
        <f t="shared" si="136"/>
        <v>0</v>
      </c>
      <c r="AU88" s="102">
        <f t="shared" si="136"/>
        <v>0</v>
      </c>
      <c r="AV88" s="102">
        <f t="shared" si="136"/>
        <v>0</v>
      </c>
      <c r="AW88" s="102">
        <f t="shared" si="136"/>
        <v>0</v>
      </c>
      <c r="AX88" s="102"/>
      <c r="AY88" s="102">
        <f t="shared" ref="AY88:BN88" si="137">SUM(AY89)</f>
        <v>0</v>
      </c>
      <c r="AZ88" s="102">
        <f t="shared" si="137"/>
        <v>0</v>
      </c>
      <c r="BA88" s="102">
        <f t="shared" si="137"/>
        <v>0</v>
      </c>
      <c r="BB88" s="102">
        <f t="shared" si="137"/>
        <v>0</v>
      </c>
      <c r="BC88" s="102">
        <f t="shared" si="137"/>
        <v>2814.24</v>
      </c>
      <c r="BD88" s="102">
        <f t="shared" si="137"/>
        <v>0</v>
      </c>
      <c r="BE88" s="102">
        <f t="shared" si="137"/>
        <v>0</v>
      </c>
      <c r="BF88" s="102">
        <f t="shared" si="137"/>
        <v>0</v>
      </c>
      <c r="BG88" s="102">
        <f t="shared" si="137"/>
        <v>0</v>
      </c>
      <c r="BH88" s="102">
        <f t="shared" si="137"/>
        <v>0</v>
      </c>
      <c r="BI88" s="102">
        <f t="shared" si="137"/>
        <v>5406.32</v>
      </c>
      <c r="BJ88" s="102">
        <f t="shared" si="137"/>
        <v>0</v>
      </c>
      <c r="BK88" s="102">
        <f t="shared" si="137"/>
        <v>2814.24</v>
      </c>
      <c r="BL88" s="102">
        <f t="shared" si="137"/>
        <v>5406.32</v>
      </c>
      <c r="BM88" s="102">
        <f t="shared" si="137"/>
        <v>8220.56</v>
      </c>
      <c r="BN88" s="102">
        <f t="shared" si="137"/>
        <v>10111.290000000001</v>
      </c>
    </row>
    <row r="89" spans="1:66" s="23" customFormat="1" ht="21" customHeight="1" x14ac:dyDescent="0.25">
      <c r="A89" s="11">
        <v>124</v>
      </c>
      <c r="B89" s="64">
        <v>69</v>
      </c>
      <c r="C89" s="65"/>
      <c r="D89" s="66">
        <v>1</v>
      </c>
      <c r="E89" s="71" t="s">
        <v>437</v>
      </c>
      <c r="F89" s="67" t="s">
        <v>498</v>
      </c>
      <c r="G89" s="117" t="s">
        <v>165</v>
      </c>
      <c r="H89" s="117"/>
      <c r="I89" s="117"/>
      <c r="J89" s="70" t="s">
        <v>465</v>
      </c>
      <c r="K89" s="70" t="s">
        <v>466</v>
      </c>
      <c r="L89" s="70">
        <v>111</v>
      </c>
      <c r="M89" s="71" t="s">
        <v>418</v>
      </c>
      <c r="N89" s="71" t="s">
        <v>437</v>
      </c>
      <c r="O89" s="67" t="s">
        <v>164</v>
      </c>
      <c r="P89" s="110" t="s">
        <v>27</v>
      </c>
      <c r="Q89" s="103">
        <v>57124</v>
      </c>
      <c r="R89" s="103">
        <v>52739</v>
      </c>
      <c r="S89" s="104">
        <v>52755</v>
      </c>
      <c r="T89" s="75">
        <f>CEILING(V89,10)</f>
        <v>59630</v>
      </c>
      <c r="U89" s="76">
        <f>(Q89+R89+S89)/3</f>
        <v>54206</v>
      </c>
      <c r="V89" s="76">
        <f>U89*1.1</f>
        <v>59626.600000000006</v>
      </c>
      <c r="W89" s="242">
        <v>16000</v>
      </c>
      <c r="X89" s="77">
        <f>ROUND(W89*11,2)</f>
        <v>176000</v>
      </c>
      <c r="Y89" s="75">
        <f>CEILING(X89,1000)</f>
        <v>176000</v>
      </c>
      <c r="Z89" s="76"/>
      <c r="AA89" s="76"/>
      <c r="AB89" s="76"/>
      <c r="AC89" s="76"/>
      <c r="AD89" s="76"/>
      <c r="AE89" s="76">
        <f>Y89</f>
        <v>176000</v>
      </c>
      <c r="AF89" s="76"/>
      <c r="AG89" s="42" t="s">
        <v>28</v>
      </c>
      <c r="AH89" s="5">
        <v>8760</v>
      </c>
      <c r="AI89" s="76"/>
      <c r="AJ89" s="76"/>
      <c r="AK89" s="76"/>
      <c r="AL89" s="76"/>
      <c r="AM89" s="76"/>
      <c r="AN89" s="78">
        <f>ROUND(Ceny!$B$39*12,2)</f>
        <v>0</v>
      </c>
      <c r="AO89" s="76"/>
      <c r="AP89" s="76"/>
      <c r="AQ89" s="76"/>
      <c r="AR89" s="76"/>
      <c r="AS89" s="76"/>
      <c r="AT89" s="76"/>
      <c r="AU89" s="78">
        <f>ROUND($Y89*Ceny!$B$10/100,2)</f>
        <v>0</v>
      </c>
      <c r="AV89" s="76"/>
      <c r="AW89" s="78">
        <f>ROUND(SUM(AP89:AV89),2)</f>
        <v>0</v>
      </c>
      <c r="AX89" s="73" t="s">
        <v>352</v>
      </c>
      <c r="AY89" s="76"/>
      <c r="AZ89" s="76"/>
      <c r="BA89" s="76"/>
      <c r="BB89" s="76"/>
      <c r="BC89" s="78">
        <f>ROUND((Ceny!$B$48*AE89)/100,2)</f>
        <v>2814.24</v>
      </c>
      <c r="BD89" s="76"/>
      <c r="BE89" s="76"/>
      <c r="BF89" s="76"/>
      <c r="BG89" s="76"/>
      <c r="BH89" s="76"/>
      <c r="BI89" s="78">
        <f>ROUND((Ceny!$D$48*L89*AH89/100),2)</f>
        <v>5406.32</v>
      </c>
      <c r="BJ89" s="76"/>
      <c r="BK89" s="78">
        <f>ROUND(SUM(AY89:BD89),2)</f>
        <v>2814.24</v>
      </c>
      <c r="BL89" s="78">
        <f>ROUND(SUM(BE89:BJ89),2)</f>
        <v>5406.32</v>
      </c>
      <c r="BM89" s="80">
        <f>ROUND(SUM(AI89:AO89)+AW89+BK89+BL89,2)</f>
        <v>8220.56</v>
      </c>
      <c r="BN89" s="80">
        <f>ROUND(BM89*1.23,2)</f>
        <v>10111.290000000001</v>
      </c>
    </row>
    <row r="90" spans="1:66" s="23" customFormat="1" ht="21" customHeight="1" x14ac:dyDescent="0.25">
      <c r="A90" s="11">
        <v>84</v>
      </c>
      <c r="B90" s="91"/>
      <c r="C90" s="92">
        <v>32</v>
      </c>
      <c r="D90" s="93"/>
      <c r="E90" s="94" t="s">
        <v>166</v>
      </c>
      <c r="F90" s="94"/>
      <c r="G90" s="95"/>
      <c r="H90" s="96" t="s">
        <v>538</v>
      </c>
      <c r="I90" s="96" t="s">
        <v>507</v>
      </c>
      <c r="J90" s="97"/>
      <c r="K90" s="97"/>
      <c r="L90" s="98"/>
      <c r="M90" s="99"/>
      <c r="N90" s="99"/>
      <c r="O90" s="99"/>
      <c r="P90" s="99"/>
      <c r="Q90" s="100">
        <f t="shared" ref="Q90:AF90" si="138">SUM(Q91)</f>
        <v>1811</v>
      </c>
      <c r="R90" s="100">
        <f t="shared" si="138"/>
        <v>1521</v>
      </c>
      <c r="S90" s="100">
        <f t="shared" si="138"/>
        <v>1748</v>
      </c>
      <c r="T90" s="100">
        <f t="shared" si="138"/>
        <v>1870</v>
      </c>
      <c r="U90" s="100">
        <f t="shared" si="138"/>
        <v>1693.3333333333333</v>
      </c>
      <c r="V90" s="100">
        <f t="shared" si="138"/>
        <v>1862.6666666666667</v>
      </c>
      <c r="W90" s="100">
        <f t="shared" si="138"/>
        <v>1800</v>
      </c>
      <c r="X90" s="101">
        <f t="shared" si="138"/>
        <v>19800</v>
      </c>
      <c r="Y90" s="100">
        <f t="shared" si="138"/>
        <v>20000</v>
      </c>
      <c r="Z90" s="100">
        <f t="shared" si="138"/>
        <v>0</v>
      </c>
      <c r="AA90" s="100">
        <f t="shared" si="138"/>
        <v>0</v>
      </c>
      <c r="AB90" s="100">
        <f t="shared" si="138"/>
        <v>0</v>
      </c>
      <c r="AC90" s="100">
        <f t="shared" si="138"/>
        <v>20000</v>
      </c>
      <c r="AD90" s="100">
        <f t="shared" si="138"/>
        <v>0</v>
      </c>
      <c r="AE90" s="100">
        <f t="shared" si="138"/>
        <v>0</v>
      </c>
      <c r="AF90" s="100">
        <f t="shared" si="138"/>
        <v>0</v>
      </c>
      <c r="AG90" s="102"/>
      <c r="AH90" s="102"/>
      <c r="AI90" s="102">
        <f t="shared" ref="AI90:AW90" si="139">SUM(AI91)</f>
        <v>0</v>
      </c>
      <c r="AJ90" s="102">
        <f t="shared" si="139"/>
        <v>0</v>
      </c>
      <c r="AK90" s="102">
        <f t="shared" si="139"/>
        <v>0</v>
      </c>
      <c r="AL90" s="102">
        <f t="shared" si="139"/>
        <v>0</v>
      </c>
      <c r="AM90" s="102">
        <f t="shared" si="139"/>
        <v>0</v>
      </c>
      <c r="AN90" s="102">
        <f t="shared" si="139"/>
        <v>0</v>
      </c>
      <c r="AO90" s="102">
        <f t="shared" si="139"/>
        <v>0</v>
      </c>
      <c r="AP90" s="102">
        <f t="shared" si="139"/>
        <v>0</v>
      </c>
      <c r="AQ90" s="102">
        <f t="shared" si="139"/>
        <v>0</v>
      </c>
      <c r="AR90" s="102">
        <f t="shared" si="139"/>
        <v>0</v>
      </c>
      <c r="AS90" s="102">
        <f t="shared" si="139"/>
        <v>0</v>
      </c>
      <c r="AT90" s="102">
        <f t="shared" si="139"/>
        <v>0</v>
      </c>
      <c r="AU90" s="102">
        <f t="shared" si="139"/>
        <v>0</v>
      </c>
      <c r="AV90" s="102">
        <f t="shared" si="139"/>
        <v>0</v>
      </c>
      <c r="AW90" s="102">
        <f t="shared" si="139"/>
        <v>0</v>
      </c>
      <c r="AX90" s="102"/>
      <c r="AY90" s="102">
        <f t="shared" ref="AY90:BN90" si="140">SUM(AY91)</f>
        <v>0</v>
      </c>
      <c r="AZ90" s="102">
        <f t="shared" si="140"/>
        <v>0</v>
      </c>
      <c r="BA90" s="102">
        <f t="shared" si="140"/>
        <v>719.6</v>
      </c>
      <c r="BB90" s="102">
        <f t="shared" si="140"/>
        <v>0</v>
      </c>
      <c r="BC90" s="102">
        <f t="shared" si="140"/>
        <v>0</v>
      </c>
      <c r="BD90" s="102">
        <f t="shared" si="140"/>
        <v>0</v>
      </c>
      <c r="BE90" s="102">
        <f t="shared" si="140"/>
        <v>0</v>
      </c>
      <c r="BF90" s="102">
        <f t="shared" si="140"/>
        <v>0</v>
      </c>
      <c r="BG90" s="102">
        <f t="shared" si="140"/>
        <v>255.36</v>
      </c>
      <c r="BH90" s="102">
        <f t="shared" si="140"/>
        <v>0</v>
      </c>
      <c r="BI90" s="102">
        <f t="shared" si="140"/>
        <v>0</v>
      </c>
      <c r="BJ90" s="102">
        <f t="shared" si="140"/>
        <v>0</v>
      </c>
      <c r="BK90" s="102">
        <f t="shared" si="140"/>
        <v>719.6</v>
      </c>
      <c r="BL90" s="102">
        <f t="shared" si="140"/>
        <v>255.36</v>
      </c>
      <c r="BM90" s="102">
        <f t="shared" si="140"/>
        <v>974.96</v>
      </c>
      <c r="BN90" s="102">
        <f t="shared" si="140"/>
        <v>1199.2</v>
      </c>
    </row>
    <row r="91" spans="1:66" s="23" customFormat="1" ht="21" customHeight="1" x14ac:dyDescent="0.25">
      <c r="A91" s="11">
        <v>85</v>
      </c>
      <c r="B91" s="64">
        <v>49</v>
      </c>
      <c r="C91" s="65"/>
      <c r="D91" s="66">
        <v>1</v>
      </c>
      <c r="E91" s="71" t="s">
        <v>166</v>
      </c>
      <c r="F91" s="67" t="s">
        <v>167</v>
      </c>
      <c r="G91" s="68" t="s">
        <v>168</v>
      </c>
      <c r="H91" s="68"/>
      <c r="I91" s="68"/>
      <c r="J91" s="70" t="s">
        <v>24</v>
      </c>
      <c r="K91" s="70" t="s">
        <v>463</v>
      </c>
      <c r="L91" s="70"/>
      <c r="M91" s="71" t="s">
        <v>418</v>
      </c>
      <c r="N91" s="71" t="s">
        <v>166</v>
      </c>
      <c r="O91" s="67" t="s">
        <v>167</v>
      </c>
      <c r="P91" s="42">
        <v>5732745883</v>
      </c>
      <c r="Q91" s="103">
        <v>1811</v>
      </c>
      <c r="R91" s="103">
        <v>1521</v>
      </c>
      <c r="S91" s="104">
        <v>1748</v>
      </c>
      <c r="T91" s="75">
        <f>CEILING(V91,10)</f>
        <v>1870</v>
      </c>
      <c r="U91" s="76">
        <f>(Q91+R91+S91)/3</f>
        <v>1693.3333333333333</v>
      </c>
      <c r="V91" s="76">
        <f>U91*1.1</f>
        <v>1862.6666666666667</v>
      </c>
      <c r="W91" s="242">
        <v>1800</v>
      </c>
      <c r="X91" s="77">
        <f>ROUND(W91*11,2)</f>
        <v>19800</v>
      </c>
      <c r="Y91" s="75">
        <f>CEILING(X91,1000)</f>
        <v>20000</v>
      </c>
      <c r="Z91" s="76"/>
      <c r="AA91" s="76"/>
      <c r="AB91" s="76"/>
      <c r="AC91" s="76">
        <f>$Y91</f>
        <v>20000</v>
      </c>
      <c r="AD91" s="76"/>
      <c r="AE91" s="76"/>
      <c r="AF91" s="76"/>
      <c r="AG91" s="42" t="s">
        <v>28</v>
      </c>
      <c r="AH91" s="5" t="s">
        <v>351</v>
      </c>
      <c r="AI91" s="76"/>
      <c r="AJ91" s="76"/>
      <c r="AK91" s="76"/>
      <c r="AL91" s="78">
        <f>ROUND(Ceny!$B$37*12,2)</f>
        <v>0</v>
      </c>
      <c r="AM91" s="76"/>
      <c r="AN91" s="76"/>
      <c r="AO91" s="76"/>
      <c r="AP91" s="76"/>
      <c r="AQ91" s="76"/>
      <c r="AR91" s="76"/>
      <c r="AS91" s="78">
        <f>ROUND($Y91*Ceny!$B$8/100,2)</f>
        <v>0</v>
      </c>
      <c r="AT91" s="76"/>
      <c r="AU91" s="76"/>
      <c r="AV91" s="76"/>
      <c r="AW91" s="78">
        <f>ROUND(SUM(AP91:AV91),2)</f>
        <v>0</v>
      </c>
      <c r="AX91" s="73" t="s">
        <v>352</v>
      </c>
      <c r="AY91" s="76"/>
      <c r="AZ91" s="76"/>
      <c r="BA91" s="79">
        <f>ROUND(Ceny!$B$46*AC91/100,2)</f>
        <v>719.6</v>
      </c>
      <c r="BB91" s="76"/>
      <c r="BC91" s="76"/>
      <c r="BD91" s="76"/>
      <c r="BE91" s="76"/>
      <c r="BF91" s="76"/>
      <c r="BG91" s="79">
        <f>ROUND(Ceny!$C$46*12,2)</f>
        <v>255.36</v>
      </c>
      <c r="BH91" s="76"/>
      <c r="BI91" s="76"/>
      <c r="BJ91" s="76"/>
      <c r="BK91" s="78">
        <f>ROUND(SUM(AY91:BD91),2)</f>
        <v>719.6</v>
      </c>
      <c r="BL91" s="78">
        <f>ROUND(SUM(BE91:BJ91),2)</f>
        <v>255.36</v>
      </c>
      <c r="BM91" s="80">
        <f>ROUND(SUM(AI91:AO91)+AW91+BK91+BL91,2)</f>
        <v>974.96</v>
      </c>
      <c r="BN91" s="80">
        <f>ROUND(BM91*1.23,2)</f>
        <v>1199.2</v>
      </c>
    </row>
    <row r="92" spans="1:66" s="111" customFormat="1" ht="21" customHeight="1" x14ac:dyDescent="0.25">
      <c r="A92" s="11">
        <v>86</v>
      </c>
      <c r="B92" s="91"/>
      <c r="C92" s="92">
        <v>33</v>
      </c>
      <c r="D92" s="93"/>
      <c r="E92" s="94" t="s">
        <v>169</v>
      </c>
      <c r="F92" s="94"/>
      <c r="G92" s="95"/>
      <c r="H92" s="96" t="s">
        <v>539</v>
      </c>
      <c r="I92" s="96" t="s">
        <v>507</v>
      </c>
      <c r="J92" s="97"/>
      <c r="K92" s="97"/>
      <c r="L92" s="98"/>
      <c r="M92" s="99"/>
      <c r="N92" s="99"/>
      <c r="O92" s="99"/>
      <c r="P92" s="99"/>
      <c r="Q92" s="100">
        <f t="shared" ref="Q92:AF92" si="141">SUM(Q93)</f>
        <v>5279</v>
      </c>
      <c r="R92" s="100">
        <f t="shared" si="141"/>
        <v>5622</v>
      </c>
      <c r="S92" s="100">
        <f t="shared" si="141"/>
        <v>5471</v>
      </c>
      <c r="T92" s="100">
        <f t="shared" si="141"/>
        <v>6010</v>
      </c>
      <c r="U92" s="100">
        <f t="shared" si="141"/>
        <v>5457.333333333333</v>
      </c>
      <c r="V92" s="100">
        <f t="shared" si="141"/>
        <v>6003.0666666666666</v>
      </c>
      <c r="W92" s="100">
        <f t="shared" si="141"/>
        <v>5700</v>
      </c>
      <c r="X92" s="101">
        <f t="shared" si="141"/>
        <v>62700</v>
      </c>
      <c r="Y92" s="100">
        <f t="shared" si="141"/>
        <v>63000</v>
      </c>
      <c r="Z92" s="100">
        <f t="shared" si="141"/>
        <v>0</v>
      </c>
      <c r="AA92" s="100">
        <f t="shared" si="141"/>
        <v>0</v>
      </c>
      <c r="AB92" s="100">
        <f t="shared" si="141"/>
        <v>0</v>
      </c>
      <c r="AC92" s="100">
        <f t="shared" si="141"/>
        <v>63000</v>
      </c>
      <c r="AD92" s="100">
        <f t="shared" si="141"/>
        <v>0</v>
      </c>
      <c r="AE92" s="100">
        <f t="shared" si="141"/>
        <v>0</v>
      </c>
      <c r="AF92" s="100">
        <f t="shared" si="141"/>
        <v>0</v>
      </c>
      <c r="AG92" s="102"/>
      <c r="AH92" s="102"/>
      <c r="AI92" s="102">
        <f t="shared" ref="AI92:AW92" si="142">SUM(AI93)</f>
        <v>0</v>
      </c>
      <c r="AJ92" s="102">
        <f t="shared" si="142"/>
        <v>0</v>
      </c>
      <c r="AK92" s="102">
        <f t="shared" si="142"/>
        <v>0</v>
      </c>
      <c r="AL92" s="102">
        <f t="shared" si="142"/>
        <v>0</v>
      </c>
      <c r="AM92" s="102">
        <f t="shared" si="142"/>
        <v>0</v>
      </c>
      <c r="AN92" s="102">
        <f t="shared" si="142"/>
        <v>0</v>
      </c>
      <c r="AO92" s="102">
        <f t="shared" si="142"/>
        <v>0</v>
      </c>
      <c r="AP92" s="102">
        <f t="shared" si="142"/>
        <v>0</v>
      </c>
      <c r="AQ92" s="102">
        <f t="shared" si="142"/>
        <v>0</v>
      </c>
      <c r="AR92" s="102">
        <f t="shared" si="142"/>
        <v>0</v>
      </c>
      <c r="AS92" s="102">
        <f t="shared" si="142"/>
        <v>0</v>
      </c>
      <c r="AT92" s="102">
        <f t="shared" si="142"/>
        <v>0</v>
      </c>
      <c r="AU92" s="102">
        <f t="shared" si="142"/>
        <v>0</v>
      </c>
      <c r="AV92" s="102">
        <f t="shared" si="142"/>
        <v>0</v>
      </c>
      <c r="AW92" s="102">
        <f t="shared" si="142"/>
        <v>0</v>
      </c>
      <c r="AX92" s="102"/>
      <c r="AY92" s="102">
        <f t="shared" ref="AY92:BN92" si="143">SUM(AY93)</f>
        <v>0</v>
      </c>
      <c r="AZ92" s="102">
        <f t="shared" si="143"/>
        <v>0</v>
      </c>
      <c r="BA92" s="102">
        <f t="shared" si="143"/>
        <v>2266.7399999999998</v>
      </c>
      <c r="BB92" s="102">
        <f t="shared" si="143"/>
        <v>0</v>
      </c>
      <c r="BC92" s="102">
        <f t="shared" si="143"/>
        <v>0</v>
      </c>
      <c r="BD92" s="102">
        <f t="shared" si="143"/>
        <v>0</v>
      </c>
      <c r="BE92" s="102">
        <f t="shared" si="143"/>
        <v>0</v>
      </c>
      <c r="BF92" s="102">
        <f t="shared" si="143"/>
        <v>0</v>
      </c>
      <c r="BG92" s="102">
        <f t="shared" si="143"/>
        <v>255.36</v>
      </c>
      <c r="BH92" s="102">
        <f t="shared" si="143"/>
        <v>0</v>
      </c>
      <c r="BI92" s="102">
        <f t="shared" si="143"/>
        <v>0</v>
      </c>
      <c r="BJ92" s="102">
        <f t="shared" si="143"/>
        <v>0</v>
      </c>
      <c r="BK92" s="102">
        <f t="shared" si="143"/>
        <v>2266.7399999999998</v>
      </c>
      <c r="BL92" s="102">
        <f t="shared" si="143"/>
        <v>255.36</v>
      </c>
      <c r="BM92" s="102">
        <f t="shared" si="143"/>
        <v>2522.1</v>
      </c>
      <c r="BN92" s="102">
        <f t="shared" si="143"/>
        <v>3102.18</v>
      </c>
    </row>
    <row r="93" spans="1:66" s="23" customFormat="1" ht="21" customHeight="1" x14ac:dyDescent="0.25">
      <c r="A93" s="11">
        <v>87</v>
      </c>
      <c r="B93" s="64">
        <v>50</v>
      </c>
      <c r="C93" s="65"/>
      <c r="D93" s="66">
        <v>1</v>
      </c>
      <c r="E93" s="71" t="s">
        <v>169</v>
      </c>
      <c r="F93" s="67" t="s">
        <v>170</v>
      </c>
      <c r="G93" s="68" t="s">
        <v>171</v>
      </c>
      <c r="H93" s="68"/>
      <c r="I93" s="68"/>
      <c r="J93" s="70" t="s">
        <v>24</v>
      </c>
      <c r="K93" s="70" t="s">
        <v>463</v>
      </c>
      <c r="L93" s="70"/>
      <c r="M93" s="71" t="s">
        <v>418</v>
      </c>
      <c r="N93" s="71" t="s">
        <v>169</v>
      </c>
      <c r="O93" s="67" t="s">
        <v>170</v>
      </c>
      <c r="P93" s="42">
        <v>5732745883</v>
      </c>
      <c r="Q93" s="103">
        <v>5279</v>
      </c>
      <c r="R93" s="103">
        <v>5622</v>
      </c>
      <c r="S93" s="104">
        <v>5471</v>
      </c>
      <c r="T93" s="75">
        <f>CEILING(V93,10)</f>
        <v>6010</v>
      </c>
      <c r="U93" s="76">
        <f>(Q93+R93+S93)/3</f>
        <v>5457.333333333333</v>
      </c>
      <c r="V93" s="76">
        <f>U93*1.1</f>
        <v>6003.0666666666666</v>
      </c>
      <c r="W93" s="242">
        <v>5700</v>
      </c>
      <c r="X93" s="77">
        <f>ROUND(W93*11,2)</f>
        <v>62700</v>
      </c>
      <c r="Y93" s="75">
        <f>CEILING(X93,1000)</f>
        <v>63000</v>
      </c>
      <c r="Z93" s="76"/>
      <c r="AA93" s="76"/>
      <c r="AB93" s="76"/>
      <c r="AC93" s="76">
        <f>$Y93</f>
        <v>63000</v>
      </c>
      <c r="AD93" s="76"/>
      <c r="AE93" s="76"/>
      <c r="AF93" s="76"/>
      <c r="AG93" s="42" t="s">
        <v>28</v>
      </c>
      <c r="AH93" s="5" t="s">
        <v>351</v>
      </c>
      <c r="AI93" s="76"/>
      <c r="AJ93" s="76"/>
      <c r="AK93" s="76"/>
      <c r="AL93" s="78">
        <f>ROUND(Ceny!$B$37*12,2)</f>
        <v>0</v>
      </c>
      <c r="AM93" s="76"/>
      <c r="AN93" s="76"/>
      <c r="AO93" s="76"/>
      <c r="AP93" s="76"/>
      <c r="AQ93" s="76"/>
      <c r="AR93" s="76"/>
      <c r="AS93" s="78">
        <f>ROUND($Y93*Ceny!$B$8/100,2)</f>
        <v>0</v>
      </c>
      <c r="AT93" s="76"/>
      <c r="AU93" s="76"/>
      <c r="AV93" s="76"/>
      <c r="AW93" s="78">
        <f>ROUND(SUM(AP93:AV93),2)</f>
        <v>0</v>
      </c>
      <c r="AX93" s="73" t="s">
        <v>352</v>
      </c>
      <c r="AY93" s="76"/>
      <c r="AZ93" s="76"/>
      <c r="BA93" s="79">
        <f>ROUND(Ceny!$B$46*AC93/100,2)</f>
        <v>2266.7399999999998</v>
      </c>
      <c r="BB93" s="76"/>
      <c r="BC93" s="76"/>
      <c r="BD93" s="76"/>
      <c r="BE93" s="76"/>
      <c r="BF93" s="76"/>
      <c r="BG93" s="79">
        <f>ROUND(Ceny!$C$46*12,2)</f>
        <v>255.36</v>
      </c>
      <c r="BH93" s="76"/>
      <c r="BI93" s="76"/>
      <c r="BJ93" s="76"/>
      <c r="BK93" s="78">
        <f>ROUND(SUM(AY93:BD93),2)</f>
        <v>2266.7399999999998</v>
      </c>
      <c r="BL93" s="78">
        <f>ROUND(SUM(BE93:BJ93),2)</f>
        <v>255.36</v>
      </c>
      <c r="BM93" s="80">
        <f>ROUND(SUM(AI93:AO93)+AW93+BK93+BL93,2)</f>
        <v>2522.1</v>
      </c>
      <c r="BN93" s="80">
        <f>ROUND(BM93*1.23,2)</f>
        <v>3102.18</v>
      </c>
    </row>
    <row r="94" spans="1:66" s="111" customFormat="1" ht="21" customHeight="1" x14ac:dyDescent="0.25">
      <c r="A94" s="11">
        <v>88</v>
      </c>
      <c r="B94" s="91"/>
      <c r="C94" s="92">
        <v>34</v>
      </c>
      <c r="D94" s="93"/>
      <c r="E94" s="94" t="s">
        <v>172</v>
      </c>
      <c r="F94" s="94"/>
      <c r="G94" s="95"/>
      <c r="H94" s="96" t="s">
        <v>540</v>
      </c>
      <c r="I94" s="96" t="s">
        <v>507</v>
      </c>
      <c r="J94" s="97"/>
      <c r="K94" s="97"/>
      <c r="L94" s="98"/>
      <c r="M94" s="99"/>
      <c r="N94" s="99"/>
      <c r="O94" s="99"/>
      <c r="P94" s="99"/>
      <c r="Q94" s="100">
        <f t="shared" ref="Q94:AF94" si="144">SUM(Q95)</f>
        <v>6496</v>
      </c>
      <c r="R94" s="100">
        <f t="shared" si="144"/>
        <v>7349</v>
      </c>
      <c r="S94" s="100">
        <f t="shared" si="144"/>
        <v>6820</v>
      </c>
      <c r="T94" s="100">
        <f t="shared" si="144"/>
        <v>7580</v>
      </c>
      <c r="U94" s="100">
        <f t="shared" si="144"/>
        <v>6888.333333333333</v>
      </c>
      <c r="V94" s="100">
        <f t="shared" si="144"/>
        <v>7577.166666666667</v>
      </c>
      <c r="W94" s="100">
        <f t="shared" si="144"/>
        <v>7000</v>
      </c>
      <c r="X94" s="101">
        <f t="shared" si="144"/>
        <v>77000</v>
      </c>
      <c r="Y94" s="100">
        <f t="shared" si="144"/>
        <v>77000</v>
      </c>
      <c r="Z94" s="100">
        <f t="shared" si="144"/>
        <v>0</v>
      </c>
      <c r="AA94" s="100">
        <f t="shared" si="144"/>
        <v>0</v>
      </c>
      <c r="AB94" s="100">
        <f t="shared" si="144"/>
        <v>77000</v>
      </c>
      <c r="AC94" s="100">
        <f t="shared" si="144"/>
        <v>0</v>
      </c>
      <c r="AD94" s="100">
        <f t="shared" si="144"/>
        <v>0</v>
      </c>
      <c r="AE94" s="100">
        <f t="shared" si="144"/>
        <v>0</v>
      </c>
      <c r="AF94" s="100">
        <f t="shared" si="144"/>
        <v>0</v>
      </c>
      <c r="AG94" s="102"/>
      <c r="AH94" s="102"/>
      <c r="AI94" s="102">
        <f t="shared" ref="AI94:AW94" si="145">SUM(AI95)</f>
        <v>0</v>
      </c>
      <c r="AJ94" s="102">
        <f t="shared" si="145"/>
        <v>0</v>
      </c>
      <c r="AK94" s="102">
        <f t="shared" si="145"/>
        <v>0</v>
      </c>
      <c r="AL94" s="102">
        <f t="shared" si="145"/>
        <v>0</v>
      </c>
      <c r="AM94" s="102">
        <f t="shared" si="145"/>
        <v>0</v>
      </c>
      <c r="AN94" s="102">
        <f t="shared" si="145"/>
        <v>0</v>
      </c>
      <c r="AO94" s="102">
        <f t="shared" si="145"/>
        <v>0</v>
      </c>
      <c r="AP94" s="102">
        <f t="shared" si="145"/>
        <v>0</v>
      </c>
      <c r="AQ94" s="102">
        <f t="shared" si="145"/>
        <v>0</v>
      </c>
      <c r="AR94" s="102">
        <f t="shared" si="145"/>
        <v>0</v>
      </c>
      <c r="AS94" s="102">
        <f t="shared" si="145"/>
        <v>0</v>
      </c>
      <c r="AT94" s="102">
        <f t="shared" si="145"/>
        <v>0</v>
      </c>
      <c r="AU94" s="102">
        <f t="shared" si="145"/>
        <v>0</v>
      </c>
      <c r="AV94" s="102">
        <f t="shared" si="145"/>
        <v>0</v>
      </c>
      <c r="AW94" s="102">
        <f t="shared" si="145"/>
        <v>0</v>
      </c>
      <c r="AX94" s="102"/>
      <c r="AY94" s="102">
        <f t="shared" ref="AY94:BN94" si="146">SUM(AY95)</f>
        <v>0</v>
      </c>
      <c r="AZ94" s="102">
        <f t="shared" si="146"/>
        <v>0</v>
      </c>
      <c r="BA94" s="102">
        <f t="shared" si="146"/>
        <v>2770.46</v>
      </c>
      <c r="BB94" s="102">
        <f t="shared" si="146"/>
        <v>0</v>
      </c>
      <c r="BC94" s="102">
        <f t="shared" si="146"/>
        <v>0</v>
      </c>
      <c r="BD94" s="102">
        <f t="shared" si="146"/>
        <v>0</v>
      </c>
      <c r="BE94" s="102">
        <f t="shared" si="146"/>
        <v>0</v>
      </c>
      <c r="BF94" s="102">
        <f t="shared" si="146"/>
        <v>0</v>
      </c>
      <c r="BG94" s="102">
        <f t="shared" si="146"/>
        <v>255.36</v>
      </c>
      <c r="BH94" s="102">
        <f t="shared" si="146"/>
        <v>0</v>
      </c>
      <c r="BI94" s="102">
        <f t="shared" si="146"/>
        <v>0</v>
      </c>
      <c r="BJ94" s="102">
        <f t="shared" si="146"/>
        <v>0</v>
      </c>
      <c r="BK94" s="102">
        <f t="shared" si="146"/>
        <v>2770.46</v>
      </c>
      <c r="BL94" s="102">
        <f t="shared" si="146"/>
        <v>255.36</v>
      </c>
      <c r="BM94" s="102">
        <f t="shared" si="146"/>
        <v>3025.82</v>
      </c>
      <c r="BN94" s="102">
        <f t="shared" si="146"/>
        <v>3721.76</v>
      </c>
    </row>
    <row r="95" spans="1:66" s="111" customFormat="1" ht="21" customHeight="1" x14ac:dyDescent="0.25">
      <c r="A95" s="11">
        <v>89</v>
      </c>
      <c r="B95" s="64">
        <v>51</v>
      </c>
      <c r="C95" s="65"/>
      <c r="D95" s="66">
        <v>1</v>
      </c>
      <c r="E95" s="71" t="s">
        <v>172</v>
      </c>
      <c r="F95" s="67" t="s">
        <v>173</v>
      </c>
      <c r="G95" s="68" t="s">
        <v>174</v>
      </c>
      <c r="H95" s="68"/>
      <c r="I95" s="68"/>
      <c r="J95" s="70" t="s">
        <v>473</v>
      </c>
      <c r="K95" s="70" t="s">
        <v>463</v>
      </c>
      <c r="L95" s="70"/>
      <c r="M95" s="71" t="s">
        <v>418</v>
      </c>
      <c r="N95" s="71" t="s">
        <v>172</v>
      </c>
      <c r="O95" s="67" t="s">
        <v>173</v>
      </c>
      <c r="P95" s="42">
        <v>5732745883</v>
      </c>
      <c r="Q95" s="103">
        <v>6496</v>
      </c>
      <c r="R95" s="103">
        <v>7349</v>
      </c>
      <c r="S95" s="104">
        <v>6820</v>
      </c>
      <c r="T95" s="75">
        <f>CEILING(V95,10)</f>
        <v>7580</v>
      </c>
      <c r="U95" s="76">
        <f>(Q95+R95+S95)/3</f>
        <v>6888.333333333333</v>
      </c>
      <c r="V95" s="76">
        <f>U95*1.1</f>
        <v>7577.166666666667</v>
      </c>
      <c r="W95" s="242">
        <v>7000</v>
      </c>
      <c r="X95" s="77">
        <f>ROUND(W95*11,2)</f>
        <v>77000</v>
      </c>
      <c r="Y95" s="75">
        <f>FLOOR(X95,1000)</f>
        <v>77000</v>
      </c>
      <c r="Z95" s="76"/>
      <c r="AA95" s="76"/>
      <c r="AB95" s="76">
        <f>$Y95</f>
        <v>77000</v>
      </c>
      <c r="AC95" s="76"/>
      <c r="AD95" s="76"/>
      <c r="AE95" s="76"/>
      <c r="AF95" s="76"/>
      <c r="AG95" s="42" t="s">
        <v>28</v>
      </c>
      <c r="AH95" s="5" t="s">
        <v>351</v>
      </c>
      <c r="AI95" s="76"/>
      <c r="AJ95" s="76"/>
      <c r="AK95" s="78">
        <f>ROUND(Ceny!$B$36*12,2)</f>
        <v>0</v>
      </c>
      <c r="AL95" s="76"/>
      <c r="AM95" s="76"/>
      <c r="AN95" s="76"/>
      <c r="AO95" s="76"/>
      <c r="AP95" s="76"/>
      <c r="AQ95" s="76"/>
      <c r="AR95" s="78">
        <f>ROUND($Y95*Ceny!$B$7/100,2)</f>
        <v>0</v>
      </c>
      <c r="AS95" s="76"/>
      <c r="AT95" s="76"/>
      <c r="AU95" s="76"/>
      <c r="AV95" s="76"/>
      <c r="AW95" s="78">
        <f>ROUND(SUM(AP95:AV95),2)</f>
        <v>0</v>
      </c>
      <c r="AX95" s="73" t="s">
        <v>352</v>
      </c>
      <c r="AY95" s="76"/>
      <c r="AZ95" s="76"/>
      <c r="BA95" s="79">
        <f>ROUND(Ceny!$B$46*AB95/100,2)</f>
        <v>2770.46</v>
      </c>
      <c r="BB95" s="76"/>
      <c r="BC95" s="76"/>
      <c r="BD95" s="76"/>
      <c r="BE95" s="76"/>
      <c r="BF95" s="76"/>
      <c r="BG95" s="79">
        <f>ROUND(Ceny!$C$46*12,2)</f>
        <v>255.36</v>
      </c>
      <c r="BH95" s="76"/>
      <c r="BI95" s="76"/>
      <c r="BJ95" s="76"/>
      <c r="BK95" s="78">
        <f>ROUND(SUM(AY95:BD95),2)</f>
        <v>2770.46</v>
      </c>
      <c r="BL95" s="78">
        <f>ROUND(SUM(BE95:BJ95),2)</f>
        <v>255.36</v>
      </c>
      <c r="BM95" s="80">
        <f>ROUND(SUM(AI95:AO95)+AW95+BK95+BL95,2)</f>
        <v>3025.82</v>
      </c>
      <c r="BN95" s="80">
        <f>ROUND(BM95*1.23,2)</f>
        <v>3721.76</v>
      </c>
    </row>
    <row r="96" spans="1:66" ht="21" customHeight="1" x14ac:dyDescent="0.25">
      <c r="A96" s="11">
        <v>90</v>
      </c>
      <c r="B96" s="91"/>
      <c r="C96" s="92">
        <v>35</v>
      </c>
      <c r="D96" s="93"/>
      <c r="E96" s="94" t="s">
        <v>175</v>
      </c>
      <c r="F96" s="94"/>
      <c r="G96" s="95"/>
      <c r="H96" s="96" t="s">
        <v>541</v>
      </c>
      <c r="I96" s="96" t="s">
        <v>507</v>
      </c>
      <c r="J96" s="97"/>
      <c r="K96" s="97"/>
      <c r="L96" s="98"/>
      <c r="M96" s="99"/>
      <c r="N96" s="99"/>
      <c r="O96" s="99"/>
      <c r="P96" s="99"/>
      <c r="Q96" s="100">
        <f t="shared" ref="Q96:AF96" si="147">SUM(Q97)</f>
        <v>4858</v>
      </c>
      <c r="R96" s="100">
        <f t="shared" si="147"/>
        <v>4544</v>
      </c>
      <c r="S96" s="100">
        <f t="shared" si="147"/>
        <v>5787</v>
      </c>
      <c r="T96" s="100">
        <f t="shared" si="147"/>
        <v>5570</v>
      </c>
      <c r="U96" s="100">
        <f t="shared" si="147"/>
        <v>5063</v>
      </c>
      <c r="V96" s="100">
        <f t="shared" si="147"/>
        <v>5569.3</v>
      </c>
      <c r="W96" s="100">
        <f t="shared" si="147"/>
        <v>5200</v>
      </c>
      <c r="X96" s="101">
        <f t="shared" si="147"/>
        <v>57200</v>
      </c>
      <c r="Y96" s="100">
        <f t="shared" si="147"/>
        <v>57000</v>
      </c>
      <c r="Z96" s="100">
        <f t="shared" si="147"/>
        <v>0</v>
      </c>
      <c r="AA96" s="100">
        <f t="shared" si="147"/>
        <v>0</v>
      </c>
      <c r="AB96" s="100">
        <f t="shared" si="147"/>
        <v>0</v>
      </c>
      <c r="AC96" s="100">
        <f t="shared" si="147"/>
        <v>57000</v>
      </c>
      <c r="AD96" s="100">
        <f t="shared" si="147"/>
        <v>0</v>
      </c>
      <c r="AE96" s="100">
        <f t="shared" si="147"/>
        <v>0</v>
      </c>
      <c r="AF96" s="100">
        <f t="shared" si="147"/>
        <v>0</v>
      </c>
      <c r="AG96" s="102"/>
      <c r="AH96" s="102"/>
      <c r="AI96" s="102">
        <f t="shared" ref="AI96:AW96" si="148">SUM(AI97)</f>
        <v>0</v>
      </c>
      <c r="AJ96" s="102">
        <f t="shared" si="148"/>
        <v>0</v>
      </c>
      <c r="AK96" s="102">
        <f t="shared" si="148"/>
        <v>0</v>
      </c>
      <c r="AL96" s="102">
        <f t="shared" si="148"/>
        <v>0</v>
      </c>
      <c r="AM96" s="102">
        <f t="shared" si="148"/>
        <v>0</v>
      </c>
      <c r="AN96" s="102">
        <f t="shared" si="148"/>
        <v>0</v>
      </c>
      <c r="AO96" s="102">
        <f t="shared" si="148"/>
        <v>0</v>
      </c>
      <c r="AP96" s="102">
        <f t="shared" si="148"/>
        <v>0</v>
      </c>
      <c r="AQ96" s="102">
        <f t="shared" si="148"/>
        <v>0</v>
      </c>
      <c r="AR96" s="102">
        <f t="shared" si="148"/>
        <v>0</v>
      </c>
      <c r="AS96" s="102">
        <f t="shared" si="148"/>
        <v>0</v>
      </c>
      <c r="AT96" s="102">
        <f t="shared" si="148"/>
        <v>0</v>
      </c>
      <c r="AU96" s="102">
        <f t="shared" si="148"/>
        <v>0</v>
      </c>
      <c r="AV96" s="102">
        <f t="shared" si="148"/>
        <v>0</v>
      </c>
      <c r="AW96" s="102">
        <f t="shared" si="148"/>
        <v>0</v>
      </c>
      <c r="AX96" s="102"/>
      <c r="AY96" s="102">
        <f t="shared" ref="AY96:BN96" si="149">SUM(AY97)</f>
        <v>0</v>
      </c>
      <c r="AZ96" s="102">
        <f t="shared" si="149"/>
        <v>0</v>
      </c>
      <c r="BA96" s="102">
        <f t="shared" si="149"/>
        <v>2050.86</v>
      </c>
      <c r="BB96" s="102">
        <f t="shared" si="149"/>
        <v>0</v>
      </c>
      <c r="BC96" s="102">
        <f t="shared" si="149"/>
        <v>0</v>
      </c>
      <c r="BD96" s="102">
        <f t="shared" si="149"/>
        <v>0</v>
      </c>
      <c r="BE96" s="102">
        <f t="shared" si="149"/>
        <v>0</v>
      </c>
      <c r="BF96" s="102">
        <f t="shared" si="149"/>
        <v>0</v>
      </c>
      <c r="BG96" s="102">
        <f t="shared" si="149"/>
        <v>255.36</v>
      </c>
      <c r="BH96" s="102">
        <f t="shared" si="149"/>
        <v>0</v>
      </c>
      <c r="BI96" s="102">
        <f t="shared" si="149"/>
        <v>0</v>
      </c>
      <c r="BJ96" s="102">
        <f t="shared" si="149"/>
        <v>0</v>
      </c>
      <c r="BK96" s="102">
        <f t="shared" si="149"/>
        <v>2050.86</v>
      </c>
      <c r="BL96" s="102">
        <f t="shared" si="149"/>
        <v>255.36</v>
      </c>
      <c r="BM96" s="102">
        <f t="shared" si="149"/>
        <v>2306.2199999999998</v>
      </c>
      <c r="BN96" s="102">
        <f t="shared" si="149"/>
        <v>2836.65</v>
      </c>
    </row>
    <row r="97" spans="1:66" s="111" customFormat="1" ht="21" customHeight="1" x14ac:dyDescent="0.25">
      <c r="A97" s="11">
        <v>91</v>
      </c>
      <c r="B97" s="64">
        <v>52</v>
      </c>
      <c r="C97" s="65"/>
      <c r="D97" s="66">
        <v>1</v>
      </c>
      <c r="E97" s="71" t="s">
        <v>175</v>
      </c>
      <c r="F97" s="67" t="s">
        <v>176</v>
      </c>
      <c r="G97" s="68" t="s">
        <v>177</v>
      </c>
      <c r="H97" s="68"/>
      <c r="I97" s="68"/>
      <c r="J97" s="70" t="s">
        <v>24</v>
      </c>
      <c r="K97" s="70" t="s">
        <v>463</v>
      </c>
      <c r="L97" s="70"/>
      <c r="M97" s="71" t="s">
        <v>418</v>
      </c>
      <c r="N97" s="71" t="s">
        <v>175</v>
      </c>
      <c r="O97" s="67" t="s">
        <v>176</v>
      </c>
      <c r="P97" s="42">
        <v>5732745883</v>
      </c>
      <c r="Q97" s="103">
        <v>4858</v>
      </c>
      <c r="R97" s="103">
        <v>4544</v>
      </c>
      <c r="S97" s="104">
        <v>5787</v>
      </c>
      <c r="T97" s="75">
        <f>CEILING(V97,10)</f>
        <v>5570</v>
      </c>
      <c r="U97" s="76">
        <f>(Q97+R97+S97)/3</f>
        <v>5063</v>
      </c>
      <c r="V97" s="76">
        <f>U97*1.1</f>
        <v>5569.3</v>
      </c>
      <c r="W97" s="242">
        <v>5200</v>
      </c>
      <c r="X97" s="77">
        <f>ROUND(W97*11,2)</f>
        <v>57200</v>
      </c>
      <c r="Y97" s="75">
        <f>FLOOR(X97,1000)</f>
        <v>57000</v>
      </c>
      <c r="Z97" s="76"/>
      <c r="AA97" s="76"/>
      <c r="AB97" s="76"/>
      <c r="AC97" s="76">
        <f>$Y97</f>
        <v>57000</v>
      </c>
      <c r="AD97" s="76"/>
      <c r="AE97" s="76"/>
      <c r="AF97" s="76"/>
      <c r="AG97" s="42" t="s">
        <v>28</v>
      </c>
      <c r="AH97" s="5" t="s">
        <v>351</v>
      </c>
      <c r="AI97" s="76"/>
      <c r="AJ97" s="76"/>
      <c r="AK97" s="76"/>
      <c r="AL97" s="78">
        <f>ROUND(Ceny!$B$37*12,2)</f>
        <v>0</v>
      </c>
      <c r="AM97" s="76"/>
      <c r="AN97" s="76"/>
      <c r="AO97" s="76"/>
      <c r="AP97" s="76"/>
      <c r="AQ97" s="76"/>
      <c r="AR97" s="76"/>
      <c r="AS97" s="78">
        <f>ROUND($Y97*Ceny!$B$8/100,2)</f>
        <v>0</v>
      </c>
      <c r="AT97" s="76"/>
      <c r="AU97" s="76"/>
      <c r="AV97" s="76"/>
      <c r="AW97" s="78">
        <f>ROUND(SUM(AP97:AV97),2)</f>
        <v>0</v>
      </c>
      <c r="AX97" s="73" t="s">
        <v>352</v>
      </c>
      <c r="AY97" s="76"/>
      <c r="AZ97" s="76"/>
      <c r="BA97" s="79">
        <f>ROUND(Ceny!$B$46*AC97/100,2)</f>
        <v>2050.86</v>
      </c>
      <c r="BB97" s="76"/>
      <c r="BC97" s="76"/>
      <c r="BD97" s="76"/>
      <c r="BE97" s="76"/>
      <c r="BF97" s="76"/>
      <c r="BG97" s="79">
        <f>ROUND(Ceny!$C$46*12,2)</f>
        <v>255.36</v>
      </c>
      <c r="BH97" s="76"/>
      <c r="BI97" s="76"/>
      <c r="BJ97" s="76"/>
      <c r="BK97" s="78">
        <f>ROUND(SUM(AY97:BD97),2)</f>
        <v>2050.86</v>
      </c>
      <c r="BL97" s="78">
        <f>ROUND(SUM(BE97:BJ97),2)</f>
        <v>255.36</v>
      </c>
      <c r="BM97" s="80">
        <f>ROUND(SUM(AI97:AO97)+AW97+BK97+BL97,2)</f>
        <v>2306.2199999999998</v>
      </c>
      <c r="BN97" s="80">
        <f>ROUND(BM97*1.23,2)</f>
        <v>2836.65</v>
      </c>
    </row>
    <row r="98" spans="1:66" s="23" customFormat="1" ht="21" customHeight="1" x14ac:dyDescent="0.25">
      <c r="A98" s="11">
        <v>92</v>
      </c>
      <c r="B98" s="91"/>
      <c r="C98" s="92">
        <v>36</v>
      </c>
      <c r="D98" s="93"/>
      <c r="E98" s="94" t="s">
        <v>178</v>
      </c>
      <c r="F98" s="94"/>
      <c r="G98" s="95"/>
      <c r="H98" s="96" t="s">
        <v>542</v>
      </c>
      <c r="I98" s="96" t="s">
        <v>507</v>
      </c>
      <c r="J98" s="97"/>
      <c r="K98" s="97"/>
      <c r="L98" s="98"/>
      <c r="M98" s="99"/>
      <c r="N98" s="99"/>
      <c r="O98" s="99"/>
      <c r="P98" s="99"/>
      <c r="Q98" s="100">
        <f t="shared" ref="Q98:AF98" si="150">SUM(Q99)</f>
        <v>1125</v>
      </c>
      <c r="R98" s="100">
        <f t="shared" si="150"/>
        <v>1072</v>
      </c>
      <c r="S98" s="100">
        <f t="shared" si="150"/>
        <v>985</v>
      </c>
      <c r="T98" s="100">
        <f t="shared" si="150"/>
        <v>1170</v>
      </c>
      <c r="U98" s="100">
        <f t="shared" si="150"/>
        <v>1060.6666666666667</v>
      </c>
      <c r="V98" s="100">
        <f t="shared" si="150"/>
        <v>1166.7333333333336</v>
      </c>
      <c r="W98" s="100">
        <f t="shared" si="150"/>
        <v>1150</v>
      </c>
      <c r="X98" s="101">
        <f t="shared" si="150"/>
        <v>12650</v>
      </c>
      <c r="Y98" s="100">
        <f t="shared" si="150"/>
        <v>13000</v>
      </c>
      <c r="Z98" s="100">
        <f t="shared" si="150"/>
        <v>0</v>
      </c>
      <c r="AA98" s="100">
        <f t="shared" si="150"/>
        <v>13000</v>
      </c>
      <c r="AB98" s="100">
        <f t="shared" si="150"/>
        <v>0</v>
      </c>
      <c r="AC98" s="100">
        <f t="shared" si="150"/>
        <v>0</v>
      </c>
      <c r="AD98" s="100">
        <f t="shared" si="150"/>
        <v>0</v>
      </c>
      <c r="AE98" s="100">
        <f t="shared" si="150"/>
        <v>0</v>
      </c>
      <c r="AF98" s="100">
        <f t="shared" si="150"/>
        <v>0</v>
      </c>
      <c r="AG98" s="102"/>
      <c r="AH98" s="102"/>
      <c r="AI98" s="102">
        <f t="shared" ref="AI98:AW98" si="151">SUM(AI99)</f>
        <v>0</v>
      </c>
      <c r="AJ98" s="102">
        <f t="shared" si="151"/>
        <v>0</v>
      </c>
      <c r="AK98" s="102">
        <f t="shared" si="151"/>
        <v>0</v>
      </c>
      <c r="AL98" s="102">
        <f t="shared" si="151"/>
        <v>0</v>
      </c>
      <c r="AM98" s="102">
        <f t="shared" si="151"/>
        <v>0</v>
      </c>
      <c r="AN98" s="102">
        <f t="shared" si="151"/>
        <v>0</v>
      </c>
      <c r="AO98" s="102">
        <f t="shared" si="151"/>
        <v>0</v>
      </c>
      <c r="AP98" s="102">
        <f t="shared" si="151"/>
        <v>0</v>
      </c>
      <c r="AQ98" s="102">
        <f t="shared" si="151"/>
        <v>0</v>
      </c>
      <c r="AR98" s="102">
        <f t="shared" si="151"/>
        <v>0</v>
      </c>
      <c r="AS98" s="102">
        <f t="shared" si="151"/>
        <v>0</v>
      </c>
      <c r="AT98" s="102">
        <f t="shared" si="151"/>
        <v>0</v>
      </c>
      <c r="AU98" s="102">
        <f t="shared" si="151"/>
        <v>0</v>
      </c>
      <c r="AV98" s="102">
        <f t="shared" si="151"/>
        <v>0</v>
      </c>
      <c r="AW98" s="102">
        <f t="shared" si="151"/>
        <v>0</v>
      </c>
      <c r="AX98" s="102"/>
      <c r="AY98" s="102">
        <f t="shared" ref="AY98:BN98" si="152">SUM(AY99)</f>
        <v>0</v>
      </c>
      <c r="AZ98" s="102">
        <f t="shared" si="152"/>
        <v>519.74</v>
      </c>
      <c r="BA98" s="102">
        <f t="shared" si="152"/>
        <v>0</v>
      </c>
      <c r="BB98" s="102">
        <f t="shared" si="152"/>
        <v>0</v>
      </c>
      <c r="BC98" s="102">
        <f t="shared" si="152"/>
        <v>0</v>
      </c>
      <c r="BD98" s="102">
        <f t="shared" si="152"/>
        <v>0</v>
      </c>
      <c r="BE98" s="102">
        <f t="shared" si="152"/>
        <v>0</v>
      </c>
      <c r="BF98" s="102">
        <f t="shared" si="152"/>
        <v>97.56</v>
      </c>
      <c r="BG98" s="102">
        <f t="shared" si="152"/>
        <v>0</v>
      </c>
      <c r="BH98" s="102">
        <f t="shared" si="152"/>
        <v>0</v>
      </c>
      <c r="BI98" s="102">
        <f t="shared" si="152"/>
        <v>0</v>
      </c>
      <c r="BJ98" s="102">
        <f t="shared" si="152"/>
        <v>0</v>
      </c>
      <c r="BK98" s="102">
        <f t="shared" si="152"/>
        <v>519.74</v>
      </c>
      <c r="BL98" s="102">
        <f t="shared" si="152"/>
        <v>97.56</v>
      </c>
      <c r="BM98" s="102">
        <f t="shared" si="152"/>
        <v>617.29999999999995</v>
      </c>
      <c r="BN98" s="102">
        <f t="shared" si="152"/>
        <v>759.28</v>
      </c>
    </row>
    <row r="99" spans="1:66" s="23" customFormat="1" ht="21" customHeight="1" x14ac:dyDescent="0.25">
      <c r="A99" s="11">
        <v>93</v>
      </c>
      <c r="B99" s="64">
        <v>53</v>
      </c>
      <c r="C99" s="65"/>
      <c r="D99" s="66">
        <v>1</v>
      </c>
      <c r="E99" s="71" t="s">
        <v>178</v>
      </c>
      <c r="F99" s="67" t="s">
        <v>179</v>
      </c>
      <c r="G99" s="68" t="s">
        <v>180</v>
      </c>
      <c r="H99" s="68"/>
      <c r="I99" s="68"/>
      <c r="J99" s="70" t="s">
        <v>469</v>
      </c>
      <c r="K99" s="70" t="s">
        <v>470</v>
      </c>
      <c r="L99" s="70"/>
      <c r="M99" s="71" t="s">
        <v>418</v>
      </c>
      <c r="N99" s="71" t="s">
        <v>178</v>
      </c>
      <c r="O99" s="67" t="s">
        <v>179</v>
      </c>
      <c r="P99" s="42">
        <v>5732745883</v>
      </c>
      <c r="Q99" s="103">
        <v>1125</v>
      </c>
      <c r="R99" s="103">
        <v>1072</v>
      </c>
      <c r="S99" s="104">
        <v>985</v>
      </c>
      <c r="T99" s="75">
        <f>CEILING(V99,10)</f>
        <v>1170</v>
      </c>
      <c r="U99" s="76">
        <f>(Q99+R99+S99)/3</f>
        <v>1060.6666666666667</v>
      </c>
      <c r="V99" s="76">
        <f>U99*1.1</f>
        <v>1166.7333333333336</v>
      </c>
      <c r="W99" s="242">
        <v>1150</v>
      </c>
      <c r="X99" s="77">
        <f>ROUND(W99*11,2)</f>
        <v>12650</v>
      </c>
      <c r="Y99" s="75">
        <f>CEILING(X99,1000)</f>
        <v>13000</v>
      </c>
      <c r="Z99" s="76"/>
      <c r="AA99" s="76">
        <f>Y99</f>
        <v>13000</v>
      </c>
      <c r="AB99" s="76"/>
      <c r="AC99" s="76"/>
      <c r="AD99" s="76"/>
      <c r="AE99" s="76"/>
      <c r="AF99" s="76"/>
      <c r="AG99" s="42" t="s">
        <v>28</v>
      </c>
      <c r="AH99" s="5" t="s">
        <v>351</v>
      </c>
      <c r="AI99" s="76"/>
      <c r="AJ99" s="78">
        <f>ROUND(Ceny!$B$35*12,2)</f>
        <v>0</v>
      </c>
      <c r="AK99" s="76"/>
      <c r="AL99" s="76"/>
      <c r="AM99" s="76"/>
      <c r="AN99" s="76"/>
      <c r="AO99" s="76"/>
      <c r="AP99" s="76"/>
      <c r="AQ99" s="78">
        <f>ROUND($Y99*Ceny!$B$6/100,2)</f>
        <v>0</v>
      </c>
      <c r="AR99" s="76"/>
      <c r="AS99" s="76"/>
      <c r="AT99" s="76"/>
      <c r="AU99" s="76"/>
      <c r="AV99" s="76"/>
      <c r="AW99" s="78">
        <f>ROUND(SUM(AP99:AV99),2)</f>
        <v>0</v>
      </c>
      <c r="AX99" s="73" t="s">
        <v>352</v>
      </c>
      <c r="AY99" s="76"/>
      <c r="AZ99" s="78">
        <f>ROUND(Ceny!$B$45*AA99/100,2)</f>
        <v>519.74</v>
      </c>
      <c r="BA99" s="76"/>
      <c r="BB99" s="76"/>
      <c r="BC99" s="76"/>
      <c r="BD99" s="76"/>
      <c r="BE99" s="76"/>
      <c r="BF99" s="78">
        <f>ROUND(Ceny!$C$45*12,2)</f>
        <v>97.56</v>
      </c>
      <c r="BG99" s="76"/>
      <c r="BH99" s="76"/>
      <c r="BI99" s="76"/>
      <c r="BJ99" s="76"/>
      <c r="BK99" s="78">
        <f>ROUND(SUM(AY99:BD99),2)</f>
        <v>519.74</v>
      </c>
      <c r="BL99" s="78">
        <f>ROUND(SUM(BE99:BJ99),2)</f>
        <v>97.56</v>
      </c>
      <c r="BM99" s="80">
        <f>ROUND(SUM(AI99:AO99)+AW99+BK99+BL99,2)</f>
        <v>617.29999999999995</v>
      </c>
      <c r="BN99" s="80">
        <f>ROUND(BM99*1.23,2)</f>
        <v>759.28</v>
      </c>
    </row>
    <row r="100" spans="1:66" s="23" customFormat="1" ht="21" customHeight="1" x14ac:dyDescent="0.25">
      <c r="A100" s="11">
        <v>94</v>
      </c>
      <c r="B100" s="91"/>
      <c r="C100" s="92">
        <v>37</v>
      </c>
      <c r="D100" s="93"/>
      <c r="E100" s="94" t="s">
        <v>421</v>
      </c>
      <c r="F100" s="94"/>
      <c r="G100" s="95"/>
      <c r="H100" s="96" t="s">
        <v>543</v>
      </c>
      <c r="I100" s="96" t="s">
        <v>507</v>
      </c>
      <c r="J100" s="97"/>
      <c r="K100" s="97"/>
      <c r="L100" s="98"/>
      <c r="M100" s="99"/>
      <c r="N100" s="99"/>
      <c r="O100" s="99"/>
      <c r="P100" s="99"/>
      <c r="Q100" s="100">
        <f t="shared" ref="Q100:AF100" si="153">SUM(Q101)</f>
        <v>2753</v>
      </c>
      <c r="R100" s="100">
        <f t="shared" si="153"/>
        <v>4267</v>
      </c>
      <c r="S100" s="100">
        <f t="shared" si="153"/>
        <v>5176</v>
      </c>
      <c r="T100" s="100">
        <f t="shared" si="153"/>
        <v>4480</v>
      </c>
      <c r="U100" s="100">
        <f t="shared" si="153"/>
        <v>4065.3333333333335</v>
      </c>
      <c r="V100" s="100">
        <f t="shared" si="153"/>
        <v>4471.8666666666668</v>
      </c>
      <c r="W100" s="100">
        <f t="shared" si="153"/>
        <v>5500</v>
      </c>
      <c r="X100" s="101">
        <f t="shared" si="153"/>
        <v>60500</v>
      </c>
      <c r="Y100" s="100">
        <f t="shared" si="153"/>
        <v>61000</v>
      </c>
      <c r="Z100" s="100">
        <f t="shared" si="153"/>
        <v>0</v>
      </c>
      <c r="AA100" s="100">
        <f t="shared" si="153"/>
        <v>0</v>
      </c>
      <c r="AB100" s="100">
        <f t="shared" si="153"/>
        <v>61000</v>
      </c>
      <c r="AC100" s="100">
        <f t="shared" si="153"/>
        <v>0</v>
      </c>
      <c r="AD100" s="100">
        <f t="shared" si="153"/>
        <v>0</v>
      </c>
      <c r="AE100" s="100">
        <f t="shared" si="153"/>
        <v>0</v>
      </c>
      <c r="AF100" s="100">
        <f t="shared" si="153"/>
        <v>0</v>
      </c>
      <c r="AG100" s="102"/>
      <c r="AH100" s="102"/>
      <c r="AI100" s="102">
        <f t="shared" ref="AI100:AW100" si="154">SUM(AI101)</f>
        <v>0</v>
      </c>
      <c r="AJ100" s="102">
        <f t="shared" si="154"/>
        <v>0</v>
      </c>
      <c r="AK100" s="102">
        <f t="shared" si="154"/>
        <v>0</v>
      </c>
      <c r="AL100" s="102">
        <f t="shared" si="154"/>
        <v>0</v>
      </c>
      <c r="AM100" s="102">
        <f t="shared" si="154"/>
        <v>0</v>
      </c>
      <c r="AN100" s="102">
        <f t="shared" si="154"/>
        <v>0</v>
      </c>
      <c r="AO100" s="102">
        <f t="shared" si="154"/>
        <v>0</v>
      </c>
      <c r="AP100" s="102">
        <f t="shared" si="154"/>
        <v>0</v>
      </c>
      <c r="AQ100" s="102">
        <f t="shared" si="154"/>
        <v>0</v>
      </c>
      <c r="AR100" s="102">
        <f t="shared" si="154"/>
        <v>0</v>
      </c>
      <c r="AS100" s="102">
        <f t="shared" si="154"/>
        <v>0</v>
      </c>
      <c r="AT100" s="102">
        <f t="shared" si="154"/>
        <v>0</v>
      </c>
      <c r="AU100" s="102">
        <f t="shared" si="154"/>
        <v>0</v>
      </c>
      <c r="AV100" s="102">
        <f t="shared" si="154"/>
        <v>0</v>
      </c>
      <c r="AW100" s="102">
        <f t="shared" si="154"/>
        <v>0</v>
      </c>
      <c r="AX100" s="102"/>
      <c r="AY100" s="102">
        <f t="shared" ref="AY100:BN100" si="155">SUM(AY101)</f>
        <v>0</v>
      </c>
      <c r="AZ100" s="102">
        <f t="shared" si="155"/>
        <v>0</v>
      </c>
      <c r="BA100" s="102">
        <f t="shared" si="155"/>
        <v>2194.7800000000002</v>
      </c>
      <c r="BB100" s="102">
        <f t="shared" si="155"/>
        <v>0</v>
      </c>
      <c r="BC100" s="102">
        <f t="shared" si="155"/>
        <v>0</v>
      </c>
      <c r="BD100" s="102">
        <f t="shared" si="155"/>
        <v>0</v>
      </c>
      <c r="BE100" s="102">
        <f t="shared" si="155"/>
        <v>0</v>
      </c>
      <c r="BF100" s="102">
        <f t="shared" si="155"/>
        <v>0</v>
      </c>
      <c r="BG100" s="102">
        <f t="shared" si="155"/>
        <v>255.36</v>
      </c>
      <c r="BH100" s="102">
        <f t="shared" si="155"/>
        <v>0</v>
      </c>
      <c r="BI100" s="102">
        <f t="shared" si="155"/>
        <v>0</v>
      </c>
      <c r="BJ100" s="102">
        <f t="shared" si="155"/>
        <v>0</v>
      </c>
      <c r="BK100" s="102">
        <f t="shared" si="155"/>
        <v>2194.7800000000002</v>
      </c>
      <c r="BL100" s="102">
        <f t="shared" si="155"/>
        <v>255.36</v>
      </c>
      <c r="BM100" s="102">
        <f t="shared" si="155"/>
        <v>2450.14</v>
      </c>
      <c r="BN100" s="102">
        <f t="shared" si="155"/>
        <v>3013.67</v>
      </c>
    </row>
    <row r="101" spans="1:66" ht="21" customHeight="1" x14ac:dyDescent="0.25">
      <c r="A101" s="11">
        <v>95</v>
      </c>
      <c r="B101" s="64">
        <v>54</v>
      </c>
      <c r="C101" s="65"/>
      <c r="D101" s="66">
        <v>1</v>
      </c>
      <c r="E101" s="71" t="s">
        <v>422</v>
      </c>
      <c r="F101" s="67" t="s">
        <v>181</v>
      </c>
      <c r="G101" s="68" t="s">
        <v>182</v>
      </c>
      <c r="H101" s="68"/>
      <c r="I101" s="68"/>
      <c r="J101" s="70" t="s">
        <v>473</v>
      </c>
      <c r="K101" s="70" t="s">
        <v>463</v>
      </c>
      <c r="L101" s="70"/>
      <c r="M101" s="71" t="s">
        <v>418</v>
      </c>
      <c r="N101" s="71" t="s">
        <v>422</v>
      </c>
      <c r="O101" s="67" t="s">
        <v>181</v>
      </c>
      <c r="P101" s="110" t="s">
        <v>27</v>
      </c>
      <c r="Q101" s="103">
        <v>2753</v>
      </c>
      <c r="R101" s="103">
        <v>4267</v>
      </c>
      <c r="S101" s="104">
        <v>5176</v>
      </c>
      <c r="T101" s="75">
        <f>CEILING(V101,10)</f>
        <v>4480</v>
      </c>
      <c r="U101" s="76">
        <f>(Q101+R101+S101)/3</f>
        <v>4065.3333333333335</v>
      </c>
      <c r="V101" s="76">
        <f>U101*1.1</f>
        <v>4471.8666666666668</v>
      </c>
      <c r="W101" s="242">
        <v>5500</v>
      </c>
      <c r="X101" s="77">
        <f>ROUND(W101*11,2)</f>
        <v>60500</v>
      </c>
      <c r="Y101" s="75">
        <f>CEILING(X101,1000)</f>
        <v>61000</v>
      </c>
      <c r="Z101" s="76"/>
      <c r="AA101" s="76"/>
      <c r="AB101" s="76">
        <f>$Y101</f>
        <v>61000</v>
      </c>
      <c r="AC101" s="76"/>
      <c r="AD101" s="76"/>
      <c r="AE101" s="76"/>
      <c r="AF101" s="76"/>
      <c r="AG101" s="42" t="s">
        <v>28</v>
      </c>
      <c r="AH101" s="5" t="s">
        <v>351</v>
      </c>
      <c r="AI101" s="76"/>
      <c r="AJ101" s="76"/>
      <c r="AK101" s="78">
        <f>ROUND(Ceny!$B$36*12,2)</f>
        <v>0</v>
      </c>
      <c r="AL101" s="78"/>
      <c r="AM101" s="76"/>
      <c r="AN101" s="76"/>
      <c r="AO101" s="76"/>
      <c r="AP101" s="76"/>
      <c r="AQ101" s="76"/>
      <c r="AR101" s="78">
        <f>ROUND($Y101*Ceny!$B$7/100,2)</f>
        <v>0</v>
      </c>
      <c r="AS101" s="78"/>
      <c r="AT101" s="76"/>
      <c r="AU101" s="76"/>
      <c r="AV101" s="76"/>
      <c r="AW101" s="78">
        <f>ROUND(SUM(AP101:AV101),2)</f>
        <v>0</v>
      </c>
      <c r="AX101" s="73" t="s">
        <v>352</v>
      </c>
      <c r="AY101" s="76"/>
      <c r="AZ101" s="76"/>
      <c r="BA101" s="79">
        <f>ROUND(Ceny!$B$46*AB101/100,2)</f>
        <v>2194.7800000000002</v>
      </c>
      <c r="BB101" s="76"/>
      <c r="BC101" s="76"/>
      <c r="BD101" s="76"/>
      <c r="BE101" s="76"/>
      <c r="BF101" s="76"/>
      <c r="BG101" s="79">
        <f>ROUND(Ceny!$C$46*12,2)</f>
        <v>255.36</v>
      </c>
      <c r="BH101" s="76"/>
      <c r="BI101" s="76"/>
      <c r="BJ101" s="76"/>
      <c r="BK101" s="241">
        <f>ROUND(SUM(AY101:BD101),2)</f>
        <v>2194.7800000000002</v>
      </c>
      <c r="BL101" s="241">
        <f>ROUND(SUM(BE101:BJ101),2)</f>
        <v>255.36</v>
      </c>
      <c r="BM101" s="80">
        <f>ROUND(SUM(AI101:AO101)+AW101+BK101+BL101,2)</f>
        <v>2450.14</v>
      </c>
      <c r="BN101" s="80">
        <f>ROUND(BM101*1.23,2)</f>
        <v>3013.67</v>
      </c>
    </row>
    <row r="102" spans="1:66" s="81" customFormat="1" ht="21" customHeight="1" x14ac:dyDescent="0.25">
      <c r="A102" s="11">
        <v>96</v>
      </c>
      <c r="B102" s="91"/>
      <c r="C102" s="92">
        <v>38</v>
      </c>
      <c r="D102" s="93"/>
      <c r="E102" s="94" t="s">
        <v>202</v>
      </c>
      <c r="F102" s="94"/>
      <c r="G102" s="95"/>
      <c r="H102" s="96" t="s">
        <v>544</v>
      </c>
      <c r="I102" s="96" t="s">
        <v>507</v>
      </c>
      <c r="J102" s="97"/>
      <c r="K102" s="97"/>
      <c r="L102" s="98"/>
      <c r="M102" s="99"/>
      <c r="N102" s="99"/>
      <c r="O102" s="99"/>
      <c r="P102" s="99"/>
      <c r="Q102" s="100">
        <f t="shared" ref="Q102:AF102" si="156">SUM(Q103:Q103)</f>
        <v>2012</v>
      </c>
      <c r="R102" s="100">
        <f t="shared" si="156"/>
        <v>1894</v>
      </c>
      <c r="S102" s="100">
        <f t="shared" si="156"/>
        <v>2120</v>
      </c>
      <c r="T102" s="100">
        <f t="shared" si="156"/>
        <v>2210</v>
      </c>
      <c r="U102" s="100">
        <f t="shared" si="156"/>
        <v>2008.6666666666667</v>
      </c>
      <c r="V102" s="100">
        <f t="shared" si="156"/>
        <v>2209.5333333333338</v>
      </c>
      <c r="W102" s="100">
        <f t="shared" si="156"/>
        <v>3700</v>
      </c>
      <c r="X102" s="101">
        <f t="shared" si="156"/>
        <v>40700</v>
      </c>
      <c r="Y102" s="100">
        <f t="shared" si="156"/>
        <v>41000</v>
      </c>
      <c r="Z102" s="100">
        <f t="shared" si="156"/>
        <v>0</v>
      </c>
      <c r="AA102" s="100">
        <f t="shared" si="156"/>
        <v>0</v>
      </c>
      <c r="AB102" s="100">
        <f t="shared" si="156"/>
        <v>0</v>
      </c>
      <c r="AC102" s="100">
        <f t="shared" si="156"/>
        <v>41000</v>
      </c>
      <c r="AD102" s="100">
        <f t="shared" si="156"/>
        <v>0</v>
      </c>
      <c r="AE102" s="100">
        <f t="shared" si="156"/>
        <v>0</v>
      </c>
      <c r="AF102" s="100">
        <f t="shared" si="156"/>
        <v>0</v>
      </c>
      <c r="AG102" s="102"/>
      <c r="AH102" s="102"/>
      <c r="AI102" s="102">
        <f t="shared" ref="AI102:AW102" si="157">SUM(AI103:AI103)</f>
        <v>0</v>
      </c>
      <c r="AJ102" s="102">
        <f t="shared" si="157"/>
        <v>0</v>
      </c>
      <c r="AK102" s="102">
        <f t="shared" si="157"/>
        <v>0</v>
      </c>
      <c r="AL102" s="102">
        <f t="shared" si="157"/>
        <v>0</v>
      </c>
      <c r="AM102" s="102">
        <f t="shared" si="157"/>
        <v>0</v>
      </c>
      <c r="AN102" s="102">
        <f t="shared" si="157"/>
        <v>0</v>
      </c>
      <c r="AO102" s="102">
        <f t="shared" si="157"/>
        <v>0</v>
      </c>
      <c r="AP102" s="102">
        <f t="shared" si="157"/>
        <v>0</v>
      </c>
      <c r="AQ102" s="102">
        <f t="shared" si="157"/>
        <v>0</v>
      </c>
      <c r="AR102" s="102">
        <f t="shared" si="157"/>
        <v>0</v>
      </c>
      <c r="AS102" s="102">
        <f t="shared" si="157"/>
        <v>0</v>
      </c>
      <c r="AT102" s="102">
        <f t="shared" si="157"/>
        <v>0</v>
      </c>
      <c r="AU102" s="102">
        <f t="shared" si="157"/>
        <v>0</v>
      </c>
      <c r="AV102" s="102">
        <f t="shared" si="157"/>
        <v>0</v>
      </c>
      <c r="AW102" s="102">
        <f t="shared" si="157"/>
        <v>0</v>
      </c>
      <c r="AX102" s="102"/>
      <c r="AY102" s="102">
        <f t="shared" ref="AY102:BN102" si="158">SUM(AY103:AY103)</f>
        <v>0</v>
      </c>
      <c r="AZ102" s="102">
        <f t="shared" si="158"/>
        <v>0</v>
      </c>
      <c r="BA102" s="102">
        <f t="shared" si="158"/>
        <v>1475.18</v>
      </c>
      <c r="BB102" s="102">
        <f t="shared" si="158"/>
        <v>0</v>
      </c>
      <c r="BC102" s="102">
        <f t="shared" si="158"/>
        <v>0</v>
      </c>
      <c r="BD102" s="102">
        <f t="shared" si="158"/>
        <v>0</v>
      </c>
      <c r="BE102" s="102">
        <f t="shared" si="158"/>
        <v>0</v>
      </c>
      <c r="BF102" s="102">
        <f t="shared" si="158"/>
        <v>0</v>
      </c>
      <c r="BG102" s="102">
        <f t="shared" si="158"/>
        <v>255.36</v>
      </c>
      <c r="BH102" s="102">
        <f t="shared" si="158"/>
        <v>0</v>
      </c>
      <c r="BI102" s="102">
        <f t="shared" si="158"/>
        <v>0</v>
      </c>
      <c r="BJ102" s="102">
        <f t="shared" si="158"/>
        <v>0</v>
      </c>
      <c r="BK102" s="102">
        <f t="shared" si="158"/>
        <v>1475.18</v>
      </c>
      <c r="BL102" s="102">
        <f t="shared" si="158"/>
        <v>255.36</v>
      </c>
      <c r="BM102" s="102">
        <f t="shared" si="158"/>
        <v>1730.54</v>
      </c>
      <c r="BN102" s="102">
        <f t="shared" si="158"/>
        <v>2128.56</v>
      </c>
    </row>
    <row r="103" spans="1:66" ht="21" customHeight="1" x14ac:dyDescent="0.25">
      <c r="A103" s="11">
        <v>105</v>
      </c>
      <c r="B103" s="64">
        <v>59</v>
      </c>
      <c r="C103" s="65"/>
      <c r="D103" s="66">
        <v>1</v>
      </c>
      <c r="E103" s="235" t="s">
        <v>202</v>
      </c>
      <c r="F103" s="234" t="s">
        <v>203</v>
      </c>
      <c r="G103" s="236" t="s">
        <v>204</v>
      </c>
      <c r="H103" s="68"/>
      <c r="I103" s="68"/>
      <c r="J103" s="70" t="s">
        <v>24</v>
      </c>
      <c r="K103" s="70" t="s">
        <v>463</v>
      </c>
      <c r="L103" s="70"/>
      <c r="M103" s="71" t="s">
        <v>418</v>
      </c>
      <c r="N103" s="235" t="s">
        <v>202</v>
      </c>
      <c r="O103" s="234" t="s">
        <v>203</v>
      </c>
      <c r="P103" s="233" t="s">
        <v>27</v>
      </c>
      <c r="Q103" s="103">
        <v>2012</v>
      </c>
      <c r="R103" s="103">
        <v>1894</v>
      </c>
      <c r="S103" s="104">
        <v>2120</v>
      </c>
      <c r="T103" s="75">
        <f>CEILING(V103,10)</f>
        <v>2210</v>
      </c>
      <c r="U103" s="76">
        <f>(Q103+R103+S103)/3</f>
        <v>2008.6666666666667</v>
      </c>
      <c r="V103" s="76">
        <f>U103*1.1</f>
        <v>2209.5333333333338</v>
      </c>
      <c r="W103" s="242">
        <v>3700</v>
      </c>
      <c r="X103" s="77">
        <f>ROUND(W103*11,2)</f>
        <v>40700</v>
      </c>
      <c r="Y103" s="75">
        <f>CEILING(X103,1000)</f>
        <v>41000</v>
      </c>
      <c r="Z103" s="76"/>
      <c r="AA103" s="76"/>
      <c r="AB103" s="76"/>
      <c r="AC103" s="76">
        <f>$Y103</f>
        <v>41000</v>
      </c>
      <c r="AD103" s="76"/>
      <c r="AE103" s="76"/>
      <c r="AF103" s="76"/>
      <c r="AG103" s="42" t="s">
        <v>28</v>
      </c>
      <c r="AH103" s="5" t="s">
        <v>351</v>
      </c>
      <c r="AI103" s="76"/>
      <c r="AJ103" s="76"/>
      <c r="AK103" s="76"/>
      <c r="AL103" s="78">
        <f>ROUND(Ceny!$B$37*12,2)</f>
        <v>0</v>
      </c>
      <c r="AM103" s="76"/>
      <c r="AN103" s="76"/>
      <c r="AO103" s="76"/>
      <c r="AP103" s="76"/>
      <c r="AQ103" s="76"/>
      <c r="AR103" s="76"/>
      <c r="AS103" s="78">
        <f>ROUND($Y103*Ceny!$B$8/100,2)</f>
        <v>0</v>
      </c>
      <c r="AT103" s="76"/>
      <c r="AU103" s="76"/>
      <c r="AV103" s="76"/>
      <c r="AW103" s="78">
        <f>ROUND(SUM(AP103:AV103),2)</f>
        <v>0</v>
      </c>
      <c r="AX103" s="73" t="s">
        <v>352</v>
      </c>
      <c r="AY103" s="76"/>
      <c r="AZ103" s="76"/>
      <c r="BA103" s="79">
        <f>ROUND(Ceny!$B$46*AC103/100,2)</f>
        <v>1475.18</v>
      </c>
      <c r="BB103" s="76"/>
      <c r="BC103" s="76"/>
      <c r="BD103" s="76"/>
      <c r="BE103" s="76"/>
      <c r="BF103" s="76"/>
      <c r="BG103" s="79">
        <f>ROUND(Ceny!$C$46*12,2)</f>
        <v>255.36</v>
      </c>
      <c r="BH103" s="76"/>
      <c r="BI103" s="76"/>
      <c r="BJ103" s="76"/>
      <c r="BK103" s="78">
        <f>ROUND(SUM(AY103:BD103),2)</f>
        <v>1475.18</v>
      </c>
      <c r="BL103" s="78">
        <f>ROUND(SUM(BE103:BJ103),2)</f>
        <v>255.36</v>
      </c>
      <c r="BM103" s="80">
        <f>ROUND(SUM(AI103:AO103)+AW103+BK103+BL103,2)</f>
        <v>1730.54</v>
      </c>
      <c r="BN103" s="80">
        <f>ROUND(BM103*1.23,2)</f>
        <v>2128.56</v>
      </c>
    </row>
    <row r="104" spans="1:66" s="23" customFormat="1" ht="21" customHeight="1" x14ac:dyDescent="0.25">
      <c r="A104" s="11">
        <v>100</v>
      </c>
      <c r="B104" s="91"/>
      <c r="C104" s="92">
        <v>39</v>
      </c>
      <c r="D104" s="93"/>
      <c r="E104" s="94" t="s">
        <v>210</v>
      </c>
      <c r="F104" s="94"/>
      <c r="G104" s="95"/>
      <c r="H104" s="96" t="s">
        <v>545</v>
      </c>
      <c r="I104" s="96" t="s">
        <v>507</v>
      </c>
      <c r="J104" s="97"/>
      <c r="K104" s="97"/>
      <c r="L104" s="98"/>
      <c r="M104" s="99"/>
      <c r="N104" s="99"/>
      <c r="O104" s="99"/>
      <c r="P104" s="99"/>
      <c r="Q104" s="100">
        <f t="shared" ref="Q104:AF104" si="159">SUM(Q105:Q105)</f>
        <v>502</v>
      </c>
      <c r="R104" s="100">
        <f t="shared" si="159"/>
        <v>530</v>
      </c>
      <c r="S104" s="100">
        <f t="shared" si="159"/>
        <v>593</v>
      </c>
      <c r="T104" s="100">
        <f t="shared" si="159"/>
        <v>600</v>
      </c>
      <c r="U104" s="100">
        <f t="shared" si="159"/>
        <v>541.66666666666663</v>
      </c>
      <c r="V104" s="100">
        <f t="shared" si="159"/>
        <v>595.83333333333337</v>
      </c>
      <c r="W104" s="100">
        <f t="shared" si="159"/>
        <v>700</v>
      </c>
      <c r="X104" s="101">
        <f t="shared" si="159"/>
        <v>7700</v>
      </c>
      <c r="Y104" s="100">
        <f t="shared" si="159"/>
        <v>7000</v>
      </c>
      <c r="Z104" s="100">
        <f t="shared" si="159"/>
        <v>0</v>
      </c>
      <c r="AA104" s="100">
        <f t="shared" si="159"/>
        <v>7000</v>
      </c>
      <c r="AB104" s="100">
        <f t="shared" si="159"/>
        <v>0</v>
      </c>
      <c r="AC104" s="100">
        <f t="shared" si="159"/>
        <v>0</v>
      </c>
      <c r="AD104" s="100">
        <f t="shared" si="159"/>
        <v>0</v>
      </c>
      <c r="AE104" s="100">
        <f t="shared" si="159"/>
        <v>0</v>
      </c>
      <c r="AF104" s="100">
        <f t="shared" si="159"/>
        <v>0</v>
      </c>
      <c r="AG104" s="102"/>
      <c r="AH104" s="102"/>
      <c r="AI104" s="102">
        <f t="shared" ref="AI104:AW104" si="160">SUM(AI105:AI105)</f>
        <v>0</v>
      </c>
      <c r="AJ104" s="102">
        <f t="shared" si="160"/>
        <v>0</v>
      </c>
      <c r="AK104" s="102">
        <f t="shared" si="160"/>
        <v>0</v>
      </c>
      <c r="AL104" s="102">
        <f t="shared" si="160"/>
        <v>0</v>
      </c>
      <c r="AM104" s="102">
        <f t="shared" si="160"/>
        <v>0</v>
      </c>
      <c r="AN104" s="102">
        <f t="shared" si="160"/>
        <v>0</v>
      </c>
      <c r="AO104" s="102">
        <f t="shared" si="160"/>
        <v>0</v>
      </c>
      <c r="AP104" s="102">
        <f t="shared" si="160"/>
        <v>0</v>
      </c>
      <c r="AQ104" s="102">
        <f t="shared" si="160"/>
        <v>0</v>
      </c>
      <c r="AR104" s="102">
        <f t="shared" si="160"/>
        <v>0</v>
      </c>
      <c r="AS104" s="102">
        <f t="shared" si="160"/>
        <v>0</v>
      </c>
      <c r="AT104" s="102">
        <f t="shared" si="160"/>
        <v>0</v>
      </c>
      <c r="AU104" s="102">
        <f t="shared" si="160"/>
        <v>0</v>
      </c>
      <c r="AV104" s="102">
        <f t="shared" si="160"/>
        <v>0</v>
      </c>
      <c r="AW104" s="102">
        <f t="shared" si="160"/>
        <v>0</v>
      </c>
      <c r="AX104" s="102"/>
      <c r="AY104" s="102">
        <f t="shared" ref="AY104:BN104" si="161">SUM(AY105:AY105)</f>
        <v>0</v>
      </c>
      <c r="AZ104" s="102">
        <f t="shared" si="161"/>
        <v>279.86</v>
      </c>
      <c r="BA104" s="102">
        <f t="shared" si="161"/>
        <v>0</v>
      </c>
      <c r="BB104" s="102">
        <f t="shared" si="161"/>
        <v>0</v>
      </c>
      <c r="BC104" s="102">
        <f t="shared" si="161"/>
        <v>0</v>
      </c>
      <c r="BD104" s="102">
        <f t="shared" si="161"/>
        <v>0</v>
      </c>
      <c r="BE104" s="102">
        <f t="shared" si="161"/>
        <v>0</v>
      </c>
      <c r="BF104" s="102">
        <f t="shared" si="161"/>
        <v>97.56</v>
      </c>
      <c r="BG104" s="102">
        <f t="shared" si="161"/>
        <v>0</v>
      </c>
      <c r="BH104" s="102">
        <f t="shared" si="161"/>
        <v>0</v>
      </c>
      <c r="BI104" s="102">
        <f t="shared" si="161"/>
        <v>0</v>
      </c>
      <c r="BJ104" s="102">
        <f t="shared" si="161"/>
        <v>0</v>
      </c>
      <c r="BK104" s="102">
        <f t="shared" si="161"/>
        <v>279.86</v>
      </c>
      <c r="BL104" s="102">
        <f t="shared" si="161"/>
        <v>97.56</v>
      </c>
      <c r="BM104" s="102">
        <f t="shared" si="161"/>
        <v>377.42</v>
      </c>
      <c r="BN104" s="102">
        <f t="shared" si="161"/>
        <v>464.23</v>
      </c>
    </row>
    <row r="105" spans="1:66" ht="21" customHeight="1" x14ac:dyDescent="0.25">
      <c r="A105" s="11">
        <v>107</v>
      </c>
      <c r="B105" s="64">
        <v>60</v>
      </c>
      <c r="C105" s="65"/>
      <c r="D105" s="66">
        <v>1</v>
      </c>
      <c r="E105" s="71" t="s">
        <v>438</v>
      </c>
      <c r="F105" s="67" t="s">
        <v>211</v>
      </c>
      <c r="G105" s="68" t="s">
        <v>212</v>
      </c>
      <c r="H105" s="68"/>
      <c r="I105" s="68"/>
      <c r="J105" s="70" t="s">
        <v>469</v>
      </c>
      <c r="K105" s="70" t="s">
        <v>470</v>
      </c>
      <c r="L105" s="70"/>
      <c r="M105" s="71" t="s">
        <v>418</v>
      </c>
      <c r="N105" s="71" t="s">
        <v>210</v>
      </c>
      <c r="O105" s="67" t="s">
        <v>211</v>
      </c>
      <c r="P105" s="110" t="s">
        <v>27</v>
      </c>
      <c r="Q105" s="103">
        <v>502</v>
      </c>
      <c r="R105" s="103">
        <v>530</v>
      </c>
      <c r="S105" s="104">
        <v>593</v>
      </c>
      <c r="T105" s="75">
        <f>CEILING(V105,10)</f>
        <v>600</v>
      </c>
      <c r="U105" s="76">
        <f>(Q105+R105+S105)/3</f>
        <v>541.66666666666663</v>
      </c>
      <c r="V105" s="76">
        <f>U105*1.1</f>
        <v>595.83333333333337</v>
      </c>
      <c r="W105" s="242">
        <v>700</v>
      </c>
      <c r="X105" s="77">
        <f>ROUND(W105*11,2)</f>
        <v>7700</v>
      </c>
      <c r="Y105" s="75">
        <f>FLOOR(X105,1000)</f>
        <v>7000</v>
      </c>
      <c r="Z105" s="76"/>
      <c r="AA105" s="76">
        <f>Y105</f>
        <v>7000</v>
      </c>
      <c r="AB105" s="76"/>
      <c r="AC105" s="76"/>
      <c r="AD105" s="76"/>
      <c r="AE105" s="76"/>
      <c r="AF105" s="76"/>
      <c r="AG105" s="42" t="s">
        <v>28</v>
      </c>
      <c r="AH105" s="5" t="s">
        <v>351</v>
      </c>
      <c r="AI105" s="76"/>
      <c r="AJ105" s="78">
        <f>ROUND(Ceny!$B$35*12,2)</f>
        <v>0</v>
      </c>
      <c r="AK105" s="76"/>
      <c r="AL105" s="76"/>
      <c r="AM105" s="76"/>
      <c r="AN105" s="76"/>
      <c r="AO105" s="76"/>
      <c r="AP105" s="76"/>
      <c r="AQ105" s="78">
        <f>ROUND($Y105*Ceny!$B$6/100,2)</f>
        <v>0</v>
      </c>
      <c r="AR105" s="76"/>
      <c r="AS105" s="76"/>
      <c r="AT105" s="76"/>
      <c r="AU105" s="76"/>
      <c r="AV105" s="76"/>
      <c r="AW105" s="78">
        <f>ROUND(SUM(AP105:AV105),2)</f>
        <v>0</v>
      </c>
      <c r="AX105" s="73" t="s">
        <v>352</v>
      </c>
      <c r="AY105" s="76"/>
      <c r="AZ105" s="78">
        <f>ROUND(Ceny!$B$45*AA105/100,2)</f>
        <v>279.86</v>
      </c>
      <c r="BA105" s="76"/>
      <c r="BB105" s="76"/>
      <c r="BC105" s="76"/>
      <c r="BD105" s="76"/>
      <c r="BE105" s="76"/>
      <c r="BF105" s="78">
        <f>ROUND(Ceny!$C$45*12,2)</f>
        <v>97.56</v>
      </c>
      <c r="BG105" s="76"/>
      <c r="BH105" s="76"/>
      <c r="BI105" s="76"/>
      <c r="BJ105" s="76"/>
      <c r="BK105" s="78">
        <f>ROUND(SUM(AY105:BD105),2)</f>
        <v>279.86</v>
      </c>
      <c r="BL105" s="78">
        <f>ROUND(SUM(BE105:BJ105),2)</f>
        <v>97.56</v>
      </c>
      <c r="BM105" s="80">
        <f>ROUND(SUM(AI105:AO105)+AW105+BK105+BL105,2)</f>
        <v>377.42</v>
      </c>
      <c r="BN105" s="80">
        <f>ROUND(BM105*1.23,2)</f>
        <v>464.23</v>
      </c>
    </row>
    <row r="106" spans="1:66" s="23" customFormat="1" ht="21" customHeight="1" x14ac:dyDescent="0.25">
      <c r="A106" s="11">
        <v>102</v>
      </c>
      <c r="B106" s="91"/>
      <c r="C106" s="92">
        <v>40</v>
      </c>
      <c r="D106" s="93"/>
      <c r="E106" s="94" t="s">
        <v>205</v>
      </c>
      <c r="F106" s="94"/>
      <c r="G106" s="95"/>
      <c r="H106" s="96" t="s">
        <v>546</v>
      </c>
      <c r="I106" s="96" t="s">
        <v>507</v>
      </c>
      <c r="J106" s="97"/>
      <c r="K106" s="97"/>
      <c r="L106" s="98"/>
      <c r="M106" s="99"/>
      <c r="N106" s="99"/>
      <c r="O106" s="99"/>
      <c r="P106" s="99"/>
      <c r="Q106" s="100">
        <f t="shared" ref="Q106:AF106" si="162">SUM(Q107:Q107)</f>
        <v>6965</v>
      </c>
      <c r="R106" s="100">
        <f t="shared" si="162"/>
        <v>5650</v>
      </c>
      <c r="S106" s="100">
        <f t="shared" si="162"/>
        <v>4882</v>
      </c>
      <c r="T106" s="100">
        <f t="shared" si="162"/>
        <v>6420</v>
      </c>
      <c r="U106" s="100">
        <f t="shared" si="162"/>
        <v>5832.333333333333</v>
      </c>
      <c r="V106" s="100">
        <f t="shared" si="162"/>
        <v>6415.5666666666666</v>
      </c>
      <c r="W106" s="100">
        <f t="shared" si="162"/>
        <v>6500</v>
      </c>
      <c r="X106" s="101">
        <f t="shared" si="162"/>
        <v>71500</v>
      </c>
      <c r="Y106" s="100">
        <f t="shared" si="162"/>
        <v>72000</v>
      </c>
      <c r="Z106" s="100">
        <f t="shared" si="162"/>
        <v>0</v>
      </c>
      <c r="AA106" s="100">
        <f t="shared" si="162"/>
        <v>0</v>
      </c>
      <c r="AB106" s="100">
        <f t="shared" si="162"/>
        <v>0</v>
      </c>
      <c r="AC106" s="100">
        <f t="shared" si="162"/>
        <v>72000</v>
      </c>
      <c r="AD106" s="100">
        <f t="shared" si="162"/>
        <v>0</v>
      </c>
      <c r="AE106" s="100">
        <f t="shared" si="162"/>
        <v>0</v>
      </c>
      <c r="AF106" s="100">
        <f t="shared" si="162"/>
        <v>0</v>
      </c>
      <c r="AG106" s="102"/>
      <c r="AH106" s="102"/>
      <c r="AI106" s="102">
        <f t="shared" ref="AI106:BN106" si="163">SUM(AI107:AI107)</f>
        <v>0</v>
      </c>
      <c r="AJ106" s="102">
        <f t="shared" si="163"/>
        <v>0</v>
      </c>
      <c r="AK106" s="102">
        <f t="shared" si="163"/>
        <v>0</v>
      </c>
      <c r="AL106" s="102">
        <f t="shared" si="163"/>
        <v>0</v>
      </c>
      <c r="AM106" s="102">
        <f t="shared" si="163"/>
        <v>0</v>
      </c>
      <c r="AN106" s="102">
        <f t="shared" si="163"/>
        <v>0</v>
      </c>
      <c r="AO106" s="102">
        <f t="shared" si="163"/>
        <v>0</v>
      </c>
      <c r="AP106" s="102">
        <f t="shared" si="163"/>
        <v>0</v>
      </c>
      <c r="AQ106" s="102">
        <f t="shared" si="163"/>
        <v>0</v>
      </c>
      <c r="AR106" s="102">
        <f t="shared" si="163"/>
        <v>0</v>
      </c>
      <c r="AS106" s="102">
        <f t="shared" si="163"/>
        <v>0</v>
      </c>
      <c r="AT106" s="102">
        <f t="shared" si="163"/>
        <v>0</v>
      </c>
      <c r="AU106" s="102">
        <f t="shared" si="163"/>
        <v>0</v>
      </c>
      <c r="AV106" s="102">
        <f t="shared" si="163"/>
        <v>0</v>
      </c>
      <c r="AW106" s="102">
        <f t="shared" si="163"/>
        <v>0</v>
      </c>
      <c r="AX106" s="102">
        <f t="shared" si="163"/>
        <v>260.64</v>
      </c>
      <c r="AY106" s="102">
        <f t="shared" si="163"/>
        <v>0</v>
      </c>
      <c r="AZ106" s="102">
        <f t="shared" si="163"/>
        <v>0</v>
      </c>
      <c r="BA106" s="102">
        <f t="shared" si="163"/>
        <v>2590.56</v>
      </c>
      <c r="BB106" s="102">
        <f t="shared" si="163"/>
        <v>0</v>
      </c>
      <c r="BC106" s="102">
        <f t="shared" si="163"/>
        <v>0</v>
      </c>
      <c r="BD106" s="102">
        <f t="shared" si="163"/>
        <v>0</v>
      </c>
      <c r="BE106" s="102">
        <f t="shared" si="163"/>
        <v>0</v>
      </c>
      <c r="BF106" s="102">
        <f t="shared" si="163"/>
        <v>0</v>
      </c>
      <c r="BG106" s="102">
        <f t="shared" si="163"/>
        <v>255.36</v>
      </c>
      <c r="BH106" s="102">
        <f t="shared" si="163"/>
        <v>0</v>
      </c>
      <c r="BI106" s="102">
        <f t="shared" si="163"/>
        <v>0</v>
      </c>
      <c r="BJ106" s="102">
        <f t="shared" si="163"/>
        <v>0</v>
      </c>
      <c r="BK106" s="102">
        <f t="shared" si="163"/>
        <v>2590.56</v>
      </c>
      <c r="BL106" s="102">
        <f t="shared" si="163"/>
        <v>255.36</v>
      </c>
      <c r="BM106" s="102">
        <f t="shared" si="163"/>
        <v>3106.56</v>
      </c>
      <c r="BN106" s="102">
        <f t="shared" si="163"/>
        <v>3821.07</v>
      </c>
    </row>
    <row r="107" spans="1:66" ht="21" customHeight="1" x14ac:dyDescent="0.25">
      <c r="A107" s="11">
        <v>103</v>
      </c>
      <c r="B107" s="64">
        <v>58</v>
      </c>
      <c r="C107" s="65"/>
      <c r="D107" s="66">
        <v>1</v>
      </c>
      <c r="E107" s="71" t="s">
        <v>206</v>
      </c>
      <c r="F107" s="67" t="s">
        <v>207</v>
      </c>
      <c r="G107" s="68" t="s">
        <v>208</v>
      </c>
      <c r="H107" s="68"/>
      <c r="I107" s="68"/>
      <c r="J107" s="70" t="s">
        <v>24</v>
      </c>
      <c r="K107" s="70" t="s">
        <v>463</v>
      </c>
      <c r="L107" s="70"/>
      <c r="M107" s="71" t="s">
        <v>418</v>
      </c>
      <c r="N107" s="71" t="s">
        <v>205</v>
      </c>
      <c r="O107" s="67" t="s">
        <v>209</v>
      </c>
      <c r="P107" s="42">
        <v>5732745883</v>
      </c>
      <c r="Q107" s="103">
        <v>6965</v>
      </c>
      <c r="R107" s="103">
        <v>5650</v>
      </c>
      <c r="S107" s="104">
        <v>4882</v>
      </c>
      <c r="T107" s="75">
        <f>CEILING(V107,10)</f>
        <v>6420</v>
      </c>
      <c r="U107" s="76">
        <f>(Q107+R107+S107)/3</f>
        <v>5832.333333333333</v>
      </c>
      <c r="V107" s="76">
        <f>U107*1.1</f>
        <v>6415.5666666666666</v>
      </c>
      <c r="W107" s="242">
        <v>6500</v>
      </c>
      <c r="X107" s="77">
        <f>ROUND(W107*11,2)</f>
        <v>71500</v>
      </c>
      <c r="Y107" s="75">
        <f>CEILING(X107,1000)</f>
        <v>72000</v>
      </c>
      <c r="Z107" s="76"/>
      <c r="AA107" s="76"/>
      <c r="AB107" s="76"/>
      <c r="AC107" s="76">
        <f>$Y107</f>
        <v>72000</v>
      </c>
      <c r="AD107" s="76"/>
      <c r="AE107" s="76"/>
      <c r="AF107" s="76"/>
      <c r="AG107" s="107">
        <v>0.36199999999999999</v>
      </c>
      <c r="AH107" s="5" t="s">
        <v>351</v>
      </c>
      <c r="AI107" s="76"/>
      <c r="AJ107" s="76"/>
      <c r="AK107" s="76"/>
      <c r="AL107" s="78">
        <f>ROUND(Ceny!$B$37*12,2)</f>
        <v>0</v>
      </c>
      <c r="AM107" s="76"/>
      <c r="AN107" s="76"/>
      <c r="AO107" s="76"/>
      <c r="AP107" s="76"/>
      <c r="AQ107" s="76"/>
      <c r="AR107" s="76"/>
      <c r="AS107" s="78">
        <f>ROUND($Y107*Ceny!$B$8/100,2)</f>
        <v>0</v>
      </c>
      <c r="AT107" s="76"/>
      <c r="AU107" s="76"/>
      <c r="AV107" s="76"/>
      <c r="AW107" s="78">
        <f>ROUND(SUM(AP107:AV107),2)</f>
        <v>0</v>
      </c>
      <c r="AX107" s="108">
        <f>ROUND(AG107*Y107/100,2)</f>
        <v>260.64</v>
      </c>
      <c r="AY107" s="76"/>
      <c r="AZ107" s="76"/>
      <c r="BA107" s="79">
        <f>ROUND(Ceny!$B$46*AC107/100,2)</f>
        <v>2590.56</v>
      </c>
      <c r="BB107" s="76"/>
      <c r="BC107" s="76"/>
      <c r="BD107" s="76"/>
      <c r="BE107" s="76"/>
      <c r="BF107" s="76"/>
      <c r="BG107" s="79">
        <f>ROUND(Ceny!$C$46*12,2)</f>
        <v>255.36</v>
      </c>
      <c r="BH107" s="76"/>
      <c r="BI107" s="76"/>
      <c r="BJ107" s="76"/>
      <c r="BK107" s="78">
        <f>ROUND(SUM(AY107:BD107),2)</f>
        <v>2590.56</v>
      </c>
      <c r="BL107" s="78">
        <f>ROUND(SUM(BE107:BJ107),2)</f>
        <v>255.36</v>
      </c>
      <c r="BM107" s="80">
        <f>ROUND(SUM(AI107:AO107)+AW107+AX107+BK107+BL107,2)</f>
        <v>3106.56</v>
      </c>
      <c r="BN107" s="80">
        <f>ROUND(BM107*1.23,2)</f>
        <v>3821.07</v>
      </c>
    </row>
    <row r="108" spans="1:66" s="111" customFormat="1" ht="21" customHeight="1" x14ac:dyDescent="0.25">
      <c r="A108" s="11">
        <v>104</v>
      </c>
      <c r="B108" s="91"/>
      <c r="C108" s="92">
        <v>41</v>
      </c>
      <c r="D108" s="93"/>
      <c r="E108" s="94" t="s">
        <v>213</v>
      </c>
      <c r="F108" s="94"/>
      <c r="G108" s="95"/>
      <c r="H108" s="96" t="s">
        <v>547</v>
      </c>
      <c r="I108" s="96" t="s">
        <v>507</v>
      </c>
      <c r="J108" s="97"/>
      <c r="K108" s="97"/>
      <c r="L108" s="98"/>
      <c r="M108" s="99"/>
      <c r="N108" s="99"/>
      <c r="O108" s="99"/>
      <c r="P108" s="99"/>
      <c r="Q108" s="100">
        <f t="shared" ref="Q108:AF108" si="164">SUM(Q109:Q109)</f>
        <v>2012</v>
      </c>
      <c r="R108" s="100">
        <f t="shared" si="164"/>
        <v>1894</v>
      </c>
      <c r="S108" s="100">
        <f t="shared" si="164"/>
        <v>2120</v>
      </c>
      <c r="T108" s="100">
        <f t="shared" si="164"/>
        <v>2210</v>
      </c>
      <c r="U108" s="100">
        <f t="shared" si="164"/>
        <v>2008.6666666666667</v>
      </c>
      <c r="V108" s="100">
        <f t="shared" si="164"/>
        <v>2209.5333333333338</v>
      </c>
      <c r="W108" s="100">
        <f t="shared" si="164"/>
        <v>2000</v>
      </c>
      <c r="X108" s="101">
        <f t="shared" si="164"/>
        <v>22000</v>
      </c>
      <c r="Y108" s="100">
        <f t="shared" si="164"/>
        <v>22000</v>
      </c>
      <c r="Z108" s="100">
        <f t="shared" si="164"/>
        <v>0</v>
      </c>
      <c r="AA108" s="100">
        <f t="shared" si="164"/>
        <v>0</v>
      </c>
      <c r="AB108" s="100">
        <f t="shared" si="164"/>
        <v>0</v>
      </c>
      <c r="AC108" s="100">
        <f t="shared" si="164"/>
        <v>22000</v>
      </c>
      <c r="AD108" s="100">
        <f t="shared" si="164"/>
        <v>0</v>
      </c>
      <c r="AE108" s="100">
        <f t="shared" si="164"/>
        <v>0</v>
      </c>
      <c r="AF108" s="100">
        <f t="shared" si="164"/>
        <v>0</v>
      </c>
      <c r="AG108" s="102"/>
      <c r="AH108" s="102"/>
      <c r="AI108" s="102">
        <f t="shared" ref="AI108:AW108" si="165">SUM(AI109:AI109)</f>
        <v>0</v>
      </c>
      <c r="AJ108" s="102">
        <f t="shared" si="165"/>
        <v>0</v>
      </c>
      <c r="AK108" s="102">
        <f t="shared" si="165"/>
        <v>0</v>
      </c>
      <c r="AL108" s="102">
        <f t="shared" si="165"/>
        <v>0</v>
      </c>
      <c r="AM108" s="102">
        <f t="shared" si="165"/>
        <v>0</v>
      </c>
      <c r="AN108" s="102">
        <f t="shared" si="165"/>
        <v>0</v>
      </c>
      <c r="AO108" s="102">
        <f t="shared" si="165"/>
        <v>0</v>
      </c>
      <c r="AP108" s="102">
        <f t="shared" si="165"/>
        <v>0</v>
      </c>
      <c r="AQ108" s="102">
        <f t="shared" si="165"/>
        <v>0</v>
      </c>
      <c r="AR108" s="102">
        <f t="shared" si="165"/>
        <v>0</v>
      </c>
      <c r="AS108" s="102">
        <f t="shared" si="165"/>
        <v>0</v>
      </c>
      <c r="AT108" s="102">
        <f t="shared" si="165"/>
        <v>0</v>
      </c>
      <c r="AU108" s="102">
        <f t="shared" si="165"/>
        <v>0</v>
      </c>
      <c r="AV108" s="102">
        <f t="shared" si="165"/>
        <v>0</v>
      </c>
      <c r="AW108" s="102">
        <f t="shared" si="165"/>
        <v>0</v>
      </c>
      <c r="AX108" s="102"/>
      <c r="AY108" s="102">
        <f t="shared" ref="AY108:BN108" si="166">SUM(AY109:AY109)</f>
        <v>0</v>
      </c>
      <c r="AZ108" s="102">
        <f t="shared" si="166"/>
        <v>0</v>
      </c>
      <c r="BA108" s="102">
        <f t="shared" si="166"/>
        <v>791.56</v>
      </c>
      <c r="BB108" s="102">
        <f t="shared" si="166"/>
        <v>0</v>
      </c>
      <c r="BC108" s="102">
        <f t="shared" si="166"/>
        <v>0</v>
      </c>
      <c r="BD108" s="102">
        <f t="shared" si="166"/>
        <v>0</v>
      </c>
      <c r="BE108" s="102">
        <f t="shared" si="166"/>
        <v>0</v>
      </c>
      <c r="BF108" s="102">
        <f t="shared" si="166"/>
        <v>0</v>
      </c>
      <c r="BG108" s="102">
        <f t="shared" si="166"/>
        <v>255.36</v>
      </c>
      <c r="BH108" s="102">
        <f t="shared" si="166"/>
        <v>0</v>
      </c>
      <c r="BI108" s="102">
        <f t="shared" si="166"/>
        <v>0</v>
      </c>
      <c r="BJ108" s="102">
        <f t="shared" si="166"/>
        <v>0</v>
      </c>
      <c r="BK108" s="102">
        <f t="shared" si="166"/>
        <v>791.56</v>
      </c>
      <c r="BL108" s="102">
        <f t="shared" si="166"/>
        <v>255.36</v>
      </c>
      <c r="BM108" s="102">
        <f t="shared" si="166"/>
        <v>1046.92</v>
      </c>
      <c r="BN108" s="102">
        <f t="shared" si="166"/>
        <v>1287.71</v>
      </c>
    </row>
    <row r="109" spans="1:66" ht="21" customHeight="1" x14ac:dyDescent="0.25">
      <c r="A109" s="11">
        <v>105</v>
      </c>
      <c r="B109" s="64">
        <v>59</v>
      </c>
      <c r="C109" s="65"/>
      <c r="D109" s="66">
        <v>1</v>
      </c>
      <c r="E109" s="71" t="s">
        <v>213</v>
      </c>
      <c r="F109" s="67" t="s">
        <v>214</v>
      </c>
      <c r="G109" s="68" t="s">
        <v>215</v>
      </c>
      <c r="H109" s="68"/>
      <c r="I109" s="68"/>
      <c r="J109" s="70" t="s">
        <v>24</v>
      </c>
      <c r="K109" s="70" t="s">
        <v>463</v>
      </c>
      <c r="L109" s="70"/>
      <c r="M109" s="71" t="s">
        <v>418</v>
      </c>
      <c r="N109" s="71" t="s">
        <v>213</v>
      </c>
      <c r="O109" s="67" t="s">
        <v>214</v>
      </c>
      <c r="P109" s="110" t="s">
        <v>27</v>
      </c>
      <c r="Q109" s="103">
        <v>2012</v>
      </c>
      <c r="R109" s="103">
        <v>1894</v>
      </c>
      <c r="S109" s="104">
        <v>2120</v>
      </c>
      <c r="T109" s="75">
        <f>CEILING(V109,10)</f>
        <v>2210</v>
      </c>
      <c r="U109" s="76">
        <f>(Q109+R109+S109)/3</f>
        <v>2008.6666666666667</v>
      </c>
      <c r="V109" s="76">
        <f>U109*1.1</f>
        <v>2209.5333333333338</v>
      </c>
      <c r="W109" s="242">
        <v>2000</v>
      </c>
      <c r="X109" s="77">
        <f>ROUND(W109*11,2)</f>
        <v>22000</v>
      </c>
      <c r="Y109" s="75">
        <f>FLOOR(X109,1000)</f>
        <v>22000</v>
      </c>
      <c r="Z109" s="76"/>
      <c r="AA109" s="76"/>
      <c r="AB109" s="76"/>
      <c r="AC109" s="76">
        <f>$Y109</f>
        <v>22000</v>
      </c>
      <c r="AD109" s="76"/>
      <c r="AE109" s="76"/>
      <c r="AF109" s="76"/>
      <c r="AG109" s="42" t="s">
        <v>28</v>
      </c>
      <c r="AH109" s="5" t="s">
        <v>351</v>
      </c>
      <c r="AI109" s="76"/>
      <c r="AJ109" s="76"/>
      <c r="AK109" s="76"/>
      <c r="AL109" s="78">
        <f>ROUND(Ceny!$B$37*12,2)</f>
        <v>0</v>
      </c>
      <c r="AM109" s="76"/>
      <c r="AN109" s="76"/>
      <c r="AO109" s="76"/>
      <c r="AP109" s="76"/>
      <c r="AQ109" s="76"/>
      <c r="AR109" s="76"/>
      <c r="AS109" s="78">
        <f>ROUND($Y109*Ceny!$B$8/100,2)</f>
        <v>0</v>
      </c>
      <c r="AT109" s="76"/>
      <c r="AU109" s="76"/>
      <c r="AV109" s="76"/>
      <c r="AW109" s="78">
        <f>ROUND(SUM(AP109:AV109),2)</f>
        <v>0</v>
      </c>
      <c r="AX109" s="73" t="s">
        <v>352</v>
      </c>
      <c r="AY109" s="76"/>
      <c r="AZ109" s="76"/>
      <c r="BA109" s="79">
        <f>ROUND(Ceny!$B$46*AC109/100,2)</f>
        <v>791.56</v>
      </c>
      <c r="BB109" s="76"/>
      <c r="BC109" s="76"/>
      <c r="BD109" s="76"/>
      <c r="BE109" s="76"/>
      <c r="BF109" s="76"/>
      <c r="BG109" s="79">
        <f>ROUND(Ceny!$C$46*12,2)</f>
        <v>255.36</v>
      </c>
      <c r="BH109" s="76"/>
      <c r="BI109" s="76"/>
      <c r="BJ109" s="76"/>
      <c r="BK109" s="241">
        <f>ROUND(SUM(AY109:BD109),2)</f>
        <v>791.56</v>
      </c>
      <c r="BL109" s="241">
        <f>ROUND(SUM(BE109:BJ109),2)</f>
        <v>255.36</v>
      </c>
      <c r="BM109" s="80">
        <f>ROUND(SUM(AI109:AO109)+AW109+BK109+BL109,2)</f>
        <v>1046.92</v>
      </c>
      <c r="BN109" s="80">
        <f>ROUND(BM109*1.23,2)</f>
        <v>1287.71</v>
      </c>
    </row>
    <row r="110" spans="1:66" s="23" customFormat="1" ht="21" customHeight="1" x14ac:dyDescent="0.25">
      <c r="A110" s="11">
        <v>106</v>
      </c>
      <c r="B110" s="91"/>
      <c r="C110" s="92">
        <v>42</v>
      </c>
      <c r="D110" s="93"/>
      <c r="E110" s="94" t="s">
        <v>216</v>
      </c>
      <c r="F110" s="94"/>
      <c r="G110" s="95"/>
      <c r="H110" s="96" t="s">
        <v>548</v>
      </c>
      <c r="I110" s="96" t="s">
        <v>507</v>
      </c>
      <c r="J110" s="97"/>
      <c r="K110" s="97"/>
      <c r="L110" s="98"/>
      <c r="M110" s="99"/>
      <c r="N110" s="99"/>
      <c r="O110" s="99"/>
      <c r="P110" s="99"/>
      <c r="Q110" s="100">
        <f t="shared" ref="Q110:AF110" si="167">SUM(Q111:Q111)</f>
        <v>502</v>
      </c>
      <c r="R110" s="100">
        <f t="shared" si="167"/>
        <v>530</v>
      </c>
      <c r="S110" s="100">
        <f t="shared" si="167"/>
        <v>593</v>
      </c>
      <c r="T110" s="100">
        <f t="shared" si="167"/>
        <v>600</v>
      </c>
      <c r="U110" s="100">
        <f t="shared" si="167"/>
        <v>541.66666666666663</v>
      </c>
      <c r="V110" s="100">
        <f t="shared" si="167"/>
        <v>595.83333333333337</v>
      </c>
      <c r="W110" s="100">
        <f t="shared" si="167"/>
        <v>750</v>
      </c>
      <c r="X110" s="101">
        <f t="shared" si="167"/>
        <v>8250</v>
      </c>
      <c r="Y110" s="100">
        <f t="shared" si="167"/>
        <v>9000</v>
      </c>
      <c r="Z110" s="100">
        <f t="shared" si="167"/>
        <v>0</v>
      </c>
      <c r="AA110" s="100">
        <f t="shared" si="167"/>
        <v>9000</v>
      </c>
      <c r="AB110" s="100">
        <f t="shared" si="167"/>
        <v>0</v>
      </c>
      <c r="AC110" s="100">
        <f t="shared" si="167"/>
        <v>0</v>
      </c>
      <c r="AD110" s="100">
        <f t="shared" si="167"/>
        <v>0</v>
      </c>
      <c r="AE110" s="100">
        <f t="shared" si="167"/>
        <v>0</v>
      </c>
      <c r="AF110" s="100">
        <f t="shared" si="167"/>
        <v>0</v>
      </c>
      <c r="AG110" s="102"/>
      <c r="AH110" s="102"/>
      <c r="AI110" s="102">
        <f t="shared" ref="AI110:AW110" si="168">SUM(AI111:AI111)</f>
        <v>0</v>
      </c>
      <c r="AJ110" s="102">
        <f t="shared" si="168"/>
        <v>0</v>
      </c>
      <c r="AK110" s="102">
        <f t="shared" si="168"/>
        <v>0</v>
      </c>
      <c r="AL110" s="102">
        <f t="shared" si="168"/>
        <v>0</v>
      </c>
      <c r="AM110" s="102">
        <f t="shared" si="168"/>
        <v>0</v>
      </c>
      <c r="AN110" s="102">
        <f t="shared" si="168"/>
        <v>0</v>
      </c>
      <c r="AO110" s="102">
        <f t="shared" si="168"/>
        <v>0</v>
      </c>
      <c r="AP110" s="102">
        <f t="shared" si="168"/>
        <v>0</v>
      </c>
      <c r="AQ110" s="102">
        <f t="shared" si="168"/>
        <v>0</v>
      </c>
      <c r="AR110" s="102">
        <f t="shared" si="168"/>
        <v>0</v>
      </c>
      <c r="AS110" s="102">
        <f t="shared" si="168"/>
        <v>0</v>
      </c>
      <c r="AT110" s="102">
        <f t="shared" si="168"/>
        <v>0</v>
      </c>
      <c r="AU110" s="102">
        <f t="shared" si="168"/>
        <v>0</v>
      </c>
      <c r="AV110" s="102">
        <f t="shared" si="168"/>
        <v>0</v>
      </c>
      <c r="AW110" s="102">
        <f t="shared" si="168"/>
        <v>0</v>
      </c>
      <c r="AX110" s="102"/>
      <c r="AY110" s="102">
        <f t="shared" ref="AY110:BN110" si="169">SUM(AY111:AY111)</f>
        <v>0</v>
      </c>
      <c r="AZ110" s="102">
        <f t="shared" si="169"/>
        <v>359.82</v>
      </c>
      <c r="BA110" s="102">
        <f t="shared" si="169"/>
        <v>0</v>
      </c>
      <c r="BB110" s="102">
        <f t="shared" si="169"/>
        <v>0</v>
      </c>
      <c r="BC110" s="102">
        <f t="shared" si="169"/>
        <v>0</v>
      </c>
      <c r="BD110" s="102">
        <f t="shared" si="169"/>
        <v>0</v>
      </c>
      <c r="BE110" s="102">
        <f t="shared" si="169"/>
        <v>0</v>
      </c>
      <c r="BF110" s="102">
        <f t="shared" si="169"/>
        <v>97.56</v>
      </c>
      <c r="BG110" s="102">
        <f t="shared" si="169"/>
        <v>0</v>
      </c>
      <c r="BH110" s="102">
        <f t="shared" si="169"/>
        <v>0</v>
      </c>
      <c r="BI110" s="102">
        <f t="shared" si="169"/>
        <v>0</v>
      </c>
      <c r="BJ110" s="102">
        <f t="shared" si="169"/>
        <v>0</v>
      </c>
      <c r="BK110" s="102">
        <f t="shared" si="169"/>
        <v>359.82</v>
      </c>
      <c r="BL110" s="102">
        <f t="shared" si="169"/>
        <v>97.56</v>
      </c>
      <c r="BM110" s="102">
        <f t="shared" si="169"/>
        <v>457.38</v>
      </c>
      <c r="BN110" s="102">
        <f t="shared" si="169"/>
        <v>562.58000000000004</v>
      </c>
    </row>
    <row r="111" spans="1:66" ht="21" customHeight="1" x14ac:dyDescent="0.25">
      <c r="A111" s="11">
        <v>107</v>
      </c>
      <c r="B111" s="64">
        <v>60</v>
      </c>
      <c r="C111" s="65"/>
      <c r="D111" s="66">
        <v>1</v>
      </c>
      <c r="E111" s="71" t="s">
        <v>216</v>
      </c>
      <c r="F111" s="67" t="s">
        <v>217</v>
      </c>
      <c r="G111" s="68" t="s">
        <v>218</v>
      </c>
      <c r="H111" s="68"/>
      <c r="I111" s="68"/>
      <c r="J111" s="70" t="s">
        <v>469</v>
      </c>
      <c r="K111" s="70" t="s">
        <v>470</v>
      </c>
      <c r="L111" s="70"/>
      <c r="M111" s="71" t="s">
        <v>418</v>
      </c>
      <c r="N111" s="71" t="s">
        <v>216</v>
      </c>
      <c r="O111" s="67" t="s">
        <v>219</v>
      </c>
      <c r="P111" s="110" t="s">
        <v>27</v>
      </c>
      <c r="Q111" s="103">
        <v>502</v>
      </c>
      <c r="R111" s="103">
        <v>530</v>
      </c>
      <c r="S111" s="104">
        <v>593</v>
      </c>
      <c r="T111" s="75">
        <f>CEILING(V111,10)</f>
        <v>600</v>
      </c>
      <c r="U111" s="76">
        <f>(Q111+R111+S111)/3</f>
        <v>541.66666666666663</v>
      </c>
      <c r="V111" s="76">
        <f>U111*1.1</f>
        <v>595.83333333333337</v>
      </c>
      <c r="W111" s="242">
        <v>750</v>
      </c>
      <c r="X111" s="77">
        <f>ROUND(W111*11,2)</f>
        <v>8250</v>
      </c>
      <c r="Y111" s="75">
        <f>CEILING(X111,1000)</f>
        <v>9000</v>
      </c>
      <c r="Z111" s="76"/>
      <c r="AA111" s="76">
        <f>Y111</f>
        <v>9000</v>
      </c>
      <c r="AB111" s="76"/>
      <c r="AC111" s="76"/>
      <c r="AD111" s="76"/>
      <c r="AE111" s="76"/>
      <c r="AF111" s="76"/>
      <c r="AG111" s="42" t="s">
        <v>28</v>
      </c>
      <c r="AH111" s="5" t="s">
        <v>351</v>
      </c>
      <c r="AI111" s="76"/>
      <c r="AJ111" s="78">
        <f>ROUND(Ceny!$B$35*12,2)</f>
        <v>0</v>
      </c>
      <c r="AK111" s="76"/>
      <c r="AL111" s="76"/>
      <c r="AM111" s="76"/>
      <c r="AN111" s="76"/>
      <c r="AO111" s="76"/>
      <c r="AP111" s="76"/>
      <c r="AQ111" s="78">
        <f>ROUND($Y111*Ceny!$B$6/100,2)</f>
        <v>0</v>
      </c>
      <c r="AR111" s="76"/>
      <c r="AS111" s="76"/>
      <c r="AT111" s="76"/>
      <c r="AU111" s="76"/>
      <c r="AV111" s="76"/>
      <c r="AW111" s="78">
        <f>ROUND(SUM(AP111:AV111),2)</f>
        <v>0</v>
      </c>
      <c r="AX111" s="73" t="s">
        <v>352</v>
      </c>
      <c r="AY111" s="76"/>
      <c r="AZ111" s="78">
        <f>ROUND(Ceny!$B$45*AA111/100,2)</f>
        <v>359.82</v>
      </c>
      <c r="BA111" s="76"/>
      <c r="BB111" s="76"/>
      <c r="BC111" s="76"/>
      <c r="BD111" s="76"/>
      <c r="BE111" s="76"/>
      <c r="BF111" s="78">
        <f>ROUND(Ceny!$C$45*12,2)</f>
        <v>97.56</v>
      </c>
      <c r="BG111" s="76"/>
      <c r="BH111" s="76"/>
      <c r="BI111" s="76"/>
      <c r="BJ111" s="76"/>
      <c r="BK111" s="78">
        <f>ROUND(SUM(AY111:BD111),2)</f>
        <v>359.82</v>
      </c>
      <c r="BL111" s="78">
        <f>ROUND(SUM(BE111:BJ111),2)</f>
        <v>97.56</v>
      </c>
      <c r="BM111" s="80">
        <f>ROUND(SUM(AI111:AO111)+AW111+BK111+BL111,2)</f>
        <v>457.38</v>
      </c>
      <c r="BN111" s="80">
        <f>ROUND(BM111*1.23,2)</f>
        <v>562.58000000000004</v>
      </c>
    </row>
    <row r="112" spans="1:66" ht="21" customHeight="1" x14ac:dyDescent="0.25">
      <c r="A112" s="11">
        <v>108</v>
      </c>
      <c r="B112" s="91"/>
      <c r="C112" s="92">
        <v>43</v>
      </c>
      <c r="D112" s="93"/>
      <c r="E112" s="239" t="s">
        <v>500</v>
      </c>
      <c r="F112" s="94"/>
      <c r="G112" s="95"/>
      <c r="H112" s="96" t="s">
        <v>549</v>
      </c>
      <c r="I112" s="96" t="s">
        <v>507</v>
      </c>
      <c r="J112" s="97"/>
      <c r="K112" s="97"/>
      <c r="L112" s="98"/>
      <c r="M112" s="99"/>
      <c r="N112" s="99"/>
      <c r="O112" s="99"/>
      <c r="P112" s="99"/>
      <c r="Q112" s="100">
        <f t="shared" ref="Q112:AF112" si="170">SUM(Q113:Q113)</f>
        <v>615</v>
      </c>
      <c r="R112" s="100">
        <f t="shared" si="170"/>
        <v>398</v>
      </c>
      <c r="S112" s="100">
        <f t="shared" si="170"/>
        <v>225</v>
      </c>
      <c r="T112" s="100">
        <f t="shared" si="170"/>
        <v>550</v>
      </c>
      <c r="U112" s="100">
        <f t="shared" si="170"/>
        <v>500</v>
      </c>
      <c r="V112" s="100">
        <f t="shared" si="170"/>
        <v>550</v>
      </c>
      <c r="W112" s="100">
        <f t="shared" si="170"/>
        <v>900</v>
      </c>
      <c r="X112" s="101">
        <f t="shared" si="170"/>
        <v>9900</v>
      </c>
      <c r="Y112" s="100">
        <f t="shared" si="170"/>
        <v>10000</v>
      </c>
      <c r="Z112" s="100">
        <f t="shared" si="170"/>
        <v>0</v>
      </c>
      <c r="AA112" s="100">
        <f t="shared" si="170"/>
        <v>10000</v>
      </c>
      <c r="AB112" s="100">
        <f t="shared" si="170"/>
        <v>0</v>
      </c>
      <c r="AC112" s="100">
        <f t="shared" si="170"/>
        <v>0</v>
      </c>
      <c r="AD112" s="100">
        <f t="shared" si="170"/>
        <v>0</v>
      </c>
      <c r="AE112" s="100">
        <f t="shared" si="170"/>
        <v>0</v>
      </c>
      <c r="AF112" s="100">
        <f t="shared" si="170"/>
        <v>0</v>
      </c>
      <c r="AG112" s="102"/>
      <c r="AH112" s="102"/>
      <c r="AI112" s="102">
        <f t="shared" ref="AI112:AW112" si="171">SUM(AI113:AI113)</f>
        <v>0</v>
      </c>
      <c r="AJ112" s="102">
        <f t="shared" si="171"/>
        <v>0</v>
      </c>
      <c r="AK112" s="102">
        <f t="shared" si="171"/>
        <v>0</v>
      </c>
      <c r="AL112" s="102">
        <f t="shared" si="171"/>
        <v>0</v>
      </c>
      <c r="AM112" s="102">
        <f t="shared" si="171"/>
        <v>0</v>
      </c>
      <c r="AN112" s="102">
        <f t="shared" si="171"/>
        <v>0</v>
      </c>
      <c r="AO112" s="102">
        <f t="shared" si="171"/>
        <v>0</v>
      </c>
      <c r="AP112" s="102">
        <f t="shared" si="171"/>
        <v>0</v>
      </c>
      <c r="AQ112" s="102">
        <f t="shared" si="171"/>
        <v>0</v>
      </c>
      <c r="AR112" s="102">
        <f t="shared" si="171"/>
        <v>0</v>
      </c>
      <c r="AS112" s="102">
        <f t="shared" si="171"/>
        <v>0</v>
      </c>
      <c r="AT112" s="102">
        <f t="shared" si="171"/>
        <v>0</v>
      </c>
      <c r="AU112" s="102">
        <f t="shared" si="171"/>
        <v>0</v>
      </c>
      <c r="AV112" s="102">
        <f t="shared" si="171"/>
        <v>0</v>
      </c>
      <c r="AW112" s="102">
        <f t="shared" si="171"/>
        <v>0</v>
      </c>
      <c r="AX112" s="102"/>
      <c r="AY112" s="102">
        <f t="shared" ref="AY112:BN112" si="172">SUM(AY113:AY113)</f>
        <v>0</v>
      </c>
      <c r="AZ112" s="102">
        <f t="shared" si="172"/>
        <v>399.8</v>
      </c>
      <c r="BA112" s="102">
        <f t="shared" si="172"/>
        <v>0</v>
      </c>
      <c r="BB112" s="102">
        <f t="shared" si="172"/>
        <v>0</v>
      </c>
      <c r="BC112" s="102">
        <f t="shared" si="172"/>
        <v>0</v>
      </c>
      <c r="BD112" s="102">
        <f t="shared" si="172"/>
        <v>0</v>
      </c>
      <c r="BE112" s="102">
        <f t="shared" si="172"/>
        <v>0</v>
      </c>
      <c r="BF112" s="102">
        <f t="shared" si="172"/>
        <v>97.56</v>
      </c>
      <c r="BG112" s="102">
        <f t="shared" si="172"/>
        <v>0</v>
      </c>
      <c r="BH112" s="102">
        <f t="shared" si="172"/>
        <v>0</v>
      </c>
      <c r="BI112" s="102">
        <f t="shared" si="172"/>
        <v>0</v>
      </c>
      <c r="BJ112" s="102">
        <f t="shared" si="172"/>
        <v>0</v>
      </c>
      <c r="BK112" s="102">
        <f t="shared" si="172"/>
        <v>399.8</v>
      </c>
      <c r="BL112" s="102">
        <f t="shared" si="172"/>
        <v>97.56</v>
      </c>
      <c r="BM112" s="102">
        <f t="shared" si="172"/>
        <v>497.36</v>
      </c>
      <c r="BN112" s="102">
        <f t="shared" si="172"/>
        <v>611.75</v>
      </c>
    </row>
    <row r="113" spans="1:66" ht="21" customHeight="1" x14ac:dyDescent="0.25">
      <c r="A113" s="11">
        <v>109</v>
      </c>
      <c r="B113" s="64">
        <v>61</v>
      </c>
      <c r="C113" s="65"/>
      <c r="D113" s="66">
        <v>1</v>
      </c>
      <c r="E113" s="238" t="s">
        <v>500</v>
      </c>
      <c r="F113" s="67" t="s">
        <v>56</v>
      </c>
      <c r="G113" s="68" t="s">
        <v>57</v>
      </c>
      <c r="H113" s="68"/>
      <c r="I113" s="68"/>
      <c r="J113" s="70" t="s">
        <v>469</v>
      </c>
      <c r="K113" s="70" t="s">
        <v>470</v>
      </c>
      <c r="L113" s="70"/>
      <c r="M113" s="71" t="s">
        <v>418</v>
      </c>
      <c r="N113" s="238" t="s">
        <v>500</v>
      </c>
      <c r="O113" s="67" t="s">
        <v>56</v>
      </c>
      <c r="P113" s="110" t="s">
        <v>27</v>
      </c>
      <c r="Q113" s="103">
        <v>615</v>
      </c>
      <c r="R113" s="103">
        <v>398</v>
      </c>
      <c r="S113" s="104">
        <v>225</v>
      </c>
      <c r="T113" s="75">
        <f>CEILING(V113,10)</f>
        <v>550</v>
      </c>
      <c r="U113" s="121">
        <v>500</v>
      </c>
      <c r="V113" s="76">
        <f>U113*1.1</f>
        <v>550</v>
      </c>
      <c r="W113" s="242">
        <v>900</v>
      </c>
      <c r="X113" s="77">
        <f>ROUND(W113*11,2)</f>
        <v>9900</v>
      </c>
      <c r="Y113" s="75">
        <f>CEILING(X113,1000)</f>
        <v>10000</v>
      </c>
      <c r="Z113" s="76"/>
      <c r="AA113" s="76">
        <f>Y113</f>
        <v>10000</v>
      </c>
      <c r="AB113" s="76"/>
      <c r="AC113" s="76"/>
      <c r="AD113" s="76"/>
      <c r="AE113" s="76"/>
      <c r="AF113" s="76"/>
      <c r="AG113" s="42" t="s">
        <v>28</v>
      </c>
      <c r="AH113" s="5" t="s">
        <v>351</v>
      </c>
      <c r="AI113" s="78"/>
      <c r="AJ113" s="78">
        <f>ROUND(Ceny!$B$35*12,2)</f>
        <v>0</v>
      </c>
      <c r="AK113" s="76"/>
      <c r="AL113" s="76"/>
      <c r="AM113" s="76"/>
      <c r="AN113" s="76"/>
      <c r="AO113" s="76"/>
      <c r="AP113" s="78"/>
      <c r="AQ113" s="78">
        <f>ROUND($Y113*Ceny!$B$6/100,2)</f>
        <v>0</v>
      </c>
      <c r="AR113" s="76"/>
      <c r="AS113" s="76"/>
      <c r="AT113" s="76"/>
      <c r="AU113" s="76"/>
      <c r="AV113" s="76"/>
      <c r="AW113" s="78">
        <f>ROUND(SUM(AP113:AV113),2)</f>
        <v>0</v>
      </c>
      <c r="AX113" s="73" t="s">
        <v>352</v>
      </c>
      <c r="AY113" s="78"/>
      <c r="AZ113" s="78">
        <f>ROUND(Ceny!$B$45*AA113/100,2)</f>
        <v>399.8</v>
      </c>
      <c r="BA113" s="76"/>
      <c r="BB113" s="76"/>
      <c r="BC113" s="76"/>
      <c r="BD113" s="76"/>
      <c r="BE113" s="78"/>
      <c r="BF113" s="78">
        <f>ROUND(Ceny!$C$45*12,2)</f>
        <v>97.56</v>
      </c>
      <c r="BG113" s="76"/>
      <c r="BH113" s="76"/>
      <c r="BI113" s="76"/>
      <c r="BJ113" s="76"/>
      <c r="BK113" s="78">
        <f>ROUND(SUM(AY113:BD113),2)</f>
        <v>399.8</v>
      </c>
      <c r="BL113" s="78">
        <f>ROUND(SUM(BE113:BJ113),2)</f>
        <v>97.56</v>
      </c>
      <c r="BM113" s="80">
        <f>ROUND(SUM(AI113:AO113)+AW113+BK113+BL113,2)</f>
        <v>497.36</v>
      </c>
      <c r="BN113" s="80">
        <f>ROUND(BM113*1.23,2)</f>
        <v>611.75</v>
      </c>
    </row>
    <row r="114" spans="1:66" s="23" customFormat="1" ht="21" customHeight="1" x14ac:dyDescent="0.25">
      <c r="A114" s="11">
        <v>110</v>
      </c>
      <c r="B114" s="91"/>
      <c r="C114" s="92">
        <v>44</v>
      </c>
      <c r="D114" s="93"/>
      <c r="E114" s="94" t="s">
        <v>220</v>
      </c>
      <c r="F114" s="94"/>
      <c r="G114" s="95"/>
      <c r="H114" s="96" t="s">
        <v>550</v>
      </c>
      <c r="I114" s="96" t="s">
        <v>507</v>
      </c>
      <c r="J114" s="97"/>
      <c r="K114" s="97"/>
      <c r="L114" s="98"/>
      <c r="M114" s="99"/>
      <c r="N114" s="99"/>
      <c r="O114" s="99"/>
      <c r="P114" s="99"/>
      <c r="Q114" s="100">
        <f t="shared" ref="Q114:AF114" si="173">SUM(Q115:Q115)</f>
        <v>648</v>
      </c>
      <c r="R114" s="100">
        <f t="shared" si="173"/>
        <v>720</v>
      </c>
      <c r="S114" s="100">
        <f t="shared" si="173"/>
        <v>711</v>
      </c>
      <c r="T114" s="100">
        <f t="shared" si="173"/>
        <v>770</v>
      </c>
      <c r="U114" s="100">
        <f t="shared" si="173"/>
        <v>693</v>
      </c>
      <c r="V114" s="100">
        <f t="shared" si="173"/>
        <v>762.30000000000007</v>
      </c>
      <c r="W114" s="100">
        <f t="shared" si="173"/>
        <v>750</v>
      </c>
      <c r="X114" s="101">
        <f t="shared" si="173"/>
        <v>8250</v>
      </c>
      <c r="Y114" s="100">
        <f t="shared" si="173"/>
        <v>8000</v>
      </c>
      <c r="Z114" s="100">
        <f t="shared" si="173"/>
        <v>0</v>
      </c>
      <c r="AA114" s="100">
        <f t="shared" si="173"/>
        <v>8000</v>
      </c>
      <c r="AB114" s="100">
        <f t="shared" si="173"/>
        <v>0</v>
      </c>
      <c r="AC114" s="100">
        <f t="shared" si="173"/>
        <v>0</v>
      </c>
      <c r="AD114" s="100">
        <f t="shared" si="173"/>
        <v>0</v>
      </c>
      <c r="AE114" s="100">
        <f t="shared" si="173"/>
        <v>0</v>
      </c>
      <c r="AF114" s="100">
        <f t="shared" si="173"/>
        <v>0</v>
      </c>
      <c r="AG114" s="102"/>
      <c r="AH114" s="102"/>
      <c r="AI114" s="102">
        <f t="shared" ref="AI114:AW114" si="174">SUM(AI115:AI115)</f>
        <v>0</v>
      </c>
      <c r="AJ114" s="102">
        <f t="shared" si="174"/>
        <v>0</v>
      </c>
      <c r="AK114" s="102">
        <f t="shared" si="174"/>
        <v>0</v>
      </c>
      <c r="AL114" s="102">
        <f t="shared" si="174"/>
        <v>0</v>
      </c>
      <c r="AM114" s="102">
        <f t="shared" si="174"/>
        <v>0</v>
      </c>
      <c r="AN114" s="102">
        <f t="shared" si="174"/>
        <v>0</v>
      </c>
      <c r="AO114" s="102">
        <f t="shared" si="174"/>
        <v>0</v>
      </c>
      <c r="AP114" s="102">
        <f t="shared" si="174"/>
        <v>0</v>
      </c>
      <c r="AQ114" s="102">
        <f t="shared" si="174"/>
        <v>0</v>
      </c>
      <c r="AR114" s="102">
        <f t="shared" si="174"/>
        <v>0</v>
      </c>
      <c r="AS114" s="102">
        <f t="shared" si="174"/>
        <v>0</v>
      </c>
      <c r="AT114" s="102">
        <f t="shared" si="174"/>
        <v>0</v>
      </c>
      <c r="AU114" s="102">
        <f t="shared" si="174"/>
        <v>0</v>
      </c>
      <c r="AV114" s="102">
        <f t="shared" si="174"/>
        <v>0</v>
      </c>
      <c r="AW114" s="102">
        <f t="shared" si="174"/>
        <v>0</v>
      </c>
      <c r="AX114" s="102"/>
      <c r="AY114" s="102">
        <f t="shared" ref="AY114:BN114" si="175">SUM(AY115:AY115)</f>
        <v>0</v>
      </c>
      <c r="AZ114" s="102">
        <f t="shared" si="175"/>
        <v>319.83999999999997</v>
      </c>
      <c r="BA114" s="102">
        <f t="shared" si="175"/>
        <v>0</v>
      </c>
      <c r="BB114" s="102">
        <f t="shared" si="175"/>
        <v>0</v>
      </c>
      <c r="BC114" s="102">
        <f t="shared" si="175"/>
        <v>0</v>
      </c>
      <c r="BD114" s="102">
        <f t="shared" si="175"/>
        <v>0</v>
      </c>
      <c r="BE114" s="102">
        <f t="shared" si="175"/>
        <v>0</v>
      </c>
      <c r="BF114" s="102">
        <f t="shared" si="175"/>
        <v>97.56</v>
      </c>
      <c r="BG114" s="102">
        <f t="shared" si="175"/>
        <v>0</v>
      </c>
      <c r="BH114" s="102">
        <f t="shared" si="175"/>
        <v>0</v>
      </c>
      <c r="BI114" s="102">
        <f t="shared" si="175"/>
        <v>0</v>
      </c>
      <c r="BJ114" s="102">
        <f t="shared" si="175"/>
        <v>0</v>
      </c>
      <c r="BK114" s="102">
        <f t="shared" si="175"/>
        <v>319.83999999999997</v>
      </c>
      <c r="BL114" s="102">
        <f t="shared" si="175"/>
        <v>97.56</v>
      </c>
      <c r="BM114" s="102">
        <f t="shared" si="175"/>
        <v>417.4</v>
      </c>
      <c r="BN114" s="102">
        <f t="shared" si="175"/>
        <v>513.4</v>
      </c>
    </row>
    <row r="115" spans="1:66" ht="21" customHeight="1" x14ac:dyDescent="0.25">
      <c r="A115" s="11">
        <v>111</v>
      </c>
      <c r="B115" s="64">
        <v>62</v>
      </c>
      <c r="C115" s="65"/>
      <c r="D115" s="66">
        <v>1</v>
      </c>
      <c r="E115" s="71" t="s">
        <v>220</v>
      </c>
      <c r="F115" s="67" t="s">
        <v>221</v>
      </c>
      <c r="G115" s="68" t="s">
        <v>222</v>
      </c>
      <c r="H115" s="68"/>
      <c r="I115" s="68"/>
      <c r="J115" s="70" t="s">
        <v>469</v>
      </c>
      <c r="K115" s="70" t="s">
        <v>470</v>
      </c>
      <c r="L115" s="70"/>
      <c r="M115" s="71" t="s">
        <v>418</v>
      </c>
      <c r="N115" s="71" t="s">
        <v>220</v>
      </c>
      <c r="O115" s="67" t="s">
        <v>221</v>
      </c>
      <c r="P115" s="110" t="s">
        <v>27</v>
      </c>
      <c r="Q115" s="103">
        <v>648</v>
      </c>
      <c r="R115" s="103">
        <v>720</v>
      </c>
      <c r="S115" s="104">
        <v>711</v>
      </c>
      <c r="T115" s="75">
        <f>CEILING(V115,10)</f>
        <v>770</v>
      </c>
      <c r="U115" s="76">
        <f>(Q115+R115+S115)/3</f>
        <v>693</v>
      </c>
      <c r="V115" s="76">
        <f>U115*1.1</f>
        <v>762.30000000000007</v>
      </c>
      <c r="W115" s="242">
        <v>750</v>
      </c>
      <c r="X115" s="77">
        <f>ROUND(W115*11,2)</f>
        <v>8250</v>
      </c>
      <c r="Y115" s="75">
        <f>FLOOR(X115,1000)</f>
        <v>8000</v>
      </c>
      <c r="Z115" s="76"/>
      <c r="AA115" s="76">
        <f>Y115</f>
        <v>8000</v>
      </c>
      <c r="AB115" s="76"/>
      <c r="AC115" s="76"/>
      <c r="AD115" s="76"/>
      <c r="AE115" s="76"/>
      <c r="AF115" s="76"/>
      <c r="AG115" s="42" t="s">
        <v>28</v>
      </c>
      <c r="AH115" s="5" t="s">
        <v>351</v>
      </c>
      <c r="AI115" s="76"/>
      <c r="AJ115" s="78">
        <f>ROUND(Ceny!$B$35*12,2)</f>
        <v>0</v>
      </c>
      <c r="AK115" s="76"/>
      <c r="AL115" s="76"/>
      <c r="AM115" s="76"/>
      <c r="AN115" s="76"/>
      <c r="AO115" s="76"/>
      <c r="AP115" s="76"/>
      <c r="AQ115" s="78">
        <f>ROUND($Y115*Ceny!$B$6/100,2)</f>
        <v>0</v>
      </c>
      <c r="AR115" s="76"/>
      <c r="AS115" s="76"/>
      <c r="AT115" s="76"/>
      <c r="AU115" s="76"/>
      <c r="AV115" s="76"/>
      <c r="AW115" s="78">
        <f>ROUND(SUM(AP115:AV115),2)</f>
        <v>0</v>
      </c>
      <c r="AX115" s="73" t="s">
        <v>352</v>
      </c>
      <c r="AY115" s="76"/>
      <c r="AZ115" s="78">
        <f>ROUND(Ceny!$B$45*AA115/100,2)</f>
        <v>319.83999999999997</v>
      </c>
      <c r="BA115" s="76"/>
      <c r="BB115" s="76"/>
      <c r="BC115" s="76"/>
      <c r="BD115" s="76"/>
      <c r="BE115" s="76"/>
      <c r="BF115" s="78">
        <f>ROUND(Ceny!$C$45*12,2)</f>
        <v>97.56</v>
      </c>
      <c r="BG115" s="76"/>
      <c r="BH115" s="76"/>
      <c r="BI115" s="76"/>
      <c r="BJ115" s="76"/>
      <c r="BK115" s="78">
        <f>ROUND(SUM(AY115:BD115),2)</f>
        <v>319.83999999999997</v>
      </c>
      <c r="BL115" s="78">
        <f>ROUND(SUM(BE115:BJ115),2)</f>
        <v>97.56</v>
      </c>
      <c r="BM115" s="80">
        <f>ROUND(SUM(AI115:AO115)+AW115+BK115+BL115,2)</f>
        <v>417.4</v>
      </c>
      <c r="BN115" s="80">
        <f>ROUND(BM115*1.23,2)</f>
        <v>513.4</v>
      </c>
    </row>
    <row r="116" spans="1:66" s="23" customFormat="1" ht="21" customHeight="1" x14ac:dyDescent="0.25">
      <c r="A116" s="11">
        <v>112</v>
      </c>
      <c r="B116" s="91"/>
      <c r="C116" s="92">
        <v>45</v>
      </c>
      <c r="D116" s="93"/>
      <c r="E116" s="239" t="s">
        <v>501</v>
      </c>
      <c r="F116" s="94"/>
      <c r="G116" s="95"/>
      <c r="H116" s="96" t="s">
        <v>551</v>
      </c>
      <c r="I116" s="96" t="s">
        <v>507</v>
      </c>
      <c r="J116" s="97"/>
      <c r="K116" s="97"/>
      <c r="L116" s="98"/>
      <c r="M116" s="99"/>
      <c r="N116" s="99"/>
      <c r="O116" s="99"/>
      <c r="P116" s="99"/>
      <c r="Q116" s="100">
        <f t="shared" ref="Q116:AF116" si="176">SUM(Q117:Q117)</f>
        <v>449</v>
      </c>
      <c r="R116" s="100">
        <f t="shared" si="176"/>
        <v>772</v>
      </c>
      <c r="S116" s="100">
        <f t="shared" si="176"/>
        <v>691</v>
      </c>
      <c r="T116" s="100">
        <f t="shared" si="176"/>
        <v>710</v>
      </c>
      <c r="U116" s="100">
        <f t="shared" si="176"/>
        <v>637.33333333333337</v>
      </c>
      <c r="V116" s="100">
        <f t="shared" si="176"/>
        <v>701.06666666666672</v>
      </c>
      <c r="W116" s="100">
        <f t="shared" si="176"/>
        <v>800</v>
      </c>
      <c r="X116" s="101">
        <f t="shared" si="176"/>
        <v>8800</v>
      </c>
      <c r="Y116" s="100">
        <f t="shared" si="176"/>
        <v>9000</v>
      </c>
      <c r="Z116" s="100">
        <f t="shared" si="176"/>
        <v>0</v>
      </c>
      <c r="AA116" s="100">
        <f t="shared" si="176"/>
        <v>9000</v>
      </c>
      <c r="AB116" s="100">
        <f t="shared" si="176"/>
        <v>0</v>
      </c>
      <c r="AC116" s="100">
        <f t="shared" si="176"/>
        <v>0</v>
      </c>
      <c r="AD116" s="100">
        <f t="shared" si="176"/>
        <v>0</v>
      </c>
      <c r="AE116" s="100">
        <f t="shared" si="176"/>
        <v>0</v>
      </c>
      <c r="AF116" s="100">
        <f t="shared" si="176"/>
        <v>0</v>
      </c>
      <c r="AG116" s="102"/>
      <c r="AH116" s="102"/>
      <c r="AI116" s="102">
        <f t="shared" ref="AI116:AW116" si="177">SUM(AI117:AI117)</f>
        <v>0</v>
      </c>
      <c r="AJ116" s="102">
        <f t="shared" si="177"/>
        <v>0</v>
      </c>
      <c r="AK116" s="102">
        <f t="shared" si="177"/>
        <v>0</v>
      </c>
      <c r="AL116" s="102">
        <f t="shared" si="177"/>
        <v>0</v>
      </c>
      <c r="AM116" s="102">
        <f t="shared" si="177"/>
        <v>0</v>
      </c>
      <c r="AN116" s="102">
        <f t="shared" si="177"/>
        <v>0</v>
      </c>
      <c r="AO116" s="102">
        <f t="shared" si="177"/>
        <v>0</v>
      </c>
      <c r="AP116" s="102">
        <f t="shared" si="177"/>
        <v>0</v>
      </c>
      <c r="AQ116" s="102">
        <f t="shared" si="177"/>
        <v>0</v>
      </c>
      <c r="AR116" s="102">
        <f t="shared" si="177"/>
        <v>0</v>
      </c>
      <c r="AS116" s="102">
        <f t="shared" si="177"/>
        <v>0</v>
      </c>
      <c r="AT116" s="102">
        <f t="shared" si="177"/>
        <v>0</v>
      </c>
      <c r="AU116" s="102">
        <f t="shared" si="177"/>
        <v>0</v>
      </c>
      <c r="AV116" s="102">
        <f t="shared" si="177"/>
        <v>0</v>
      </c>
      <c r="AW116" s="102">
        <f t="shared" si="177"/>
        <v>0</v>
      </c>
      <c r="AX116" s="102"/>
      <c r="AY116" s="102">
        <f t="shared" ref="AY116:BN116" si="178">SUM(AY117:AY117)</f>
        <v>0</v>
      </c>
      <c r="AZ116" s="102">
        <f t="shared" si="178"/>
        <v>359.82</v>
      </c>
      <c r="BA116" s="102">
        <f t="shared" si="178"/>
        <v>0</v>
      </c>
      <c r="BB116" s="102">
        <f t="shared" si="178"/>
        <v>0</v>
      </c>
      <c r="BC116" s="102">
        <f t="shared" si="178"/>
        <v>0</v>
      </c>
      <c r="BD116" s="102">
        <f t="shared" si="178"/>
        <v>0</v>
      </c>
      <c r="BE116" s="102">
        <f t="shared" si="178"/>
        <v>0</v>
      </c>
      <c r="BF116" s="102">
        <f t="shared" si="178"/>
        <v>97.56</v>
      </c>
      <c r="BG116" s="102">
        <f t="shared" si="178"/>
        <v>0</v>
      </c>
      <c r="BH116" s="102">
        <f t="shared" si="178"/>
        <v>0</v>
      </c>
      <c r="BI116" s="102">
        <f t="shared" si="178"/>
        <v>0</v>
      </c>
      <c r="BJ116" s="102">
        <f t="shared" si="178"/>
        <v>0</v>
      </c>
      <c r="BK116" s="102">
        <f t="shared" si="178"/>
        <v>359.82</v>
      </c>
      <c r="BL116" s="102">
        <f t="shared" si="178"/>
        <v>97.56</v>
      </c>
      <c r="BM116" s="102">
        <f t="shared" si="178"/>
        <v>457.38</v>
      </c>
      <c r="BN116" s="102">
        <f t="shared" si="178"/>
        <v>562.58000000000004</v>
      </c>
    </row>
    <row r="117" spans="1:66" ht="21" customHeight="1" x14ac:dyDescent="0.25">
      <c r="A117" s="11">
        <v>113</v>
      </c>
      <c r="B117" s="64">
        <v>63</v>
      </c>
      <c r="C117" s="65"/>
      <c r="D117" s="66">
        <v>1</v>
      </c>
      <c r="E117" s="240" t="s">
        <v>501</v>
      </c>
      <c r="F117" s="67" t="s">
        <v>58</v>
      </c>
      <c r="G117" s="68" t="s">
        <v>59</v>
      </c>
      <c r="H117" s="68"/>
      <c r="I117" s="68"/>
      <c r="J117" s="70" t="s">
        <v>469</v>
      </c>
      <c r="K117" s="70" t="s">
        <v>470</v>
      </c>
      <c r="L117" s="70"/>
      <c r="M117" s="71" t="s">
        <v>418</v>
      </c>
      <c r="N117" s="240" t="s">
        <v>501</v>
      </c>
      <c r="O117" s="67" t="s">
        <v>58</v>
      </c>
      <c r="P117" s="110" t="s">
        <v>27</v>
      </c>
      <c r="Q117" s="103">
        <v>449</v>
      </c>
      <c r="R117" s="103">
        <v>772</v>
      </c>
      <c r="S117" s="104">
        <v>691</v>
      </c>
      <c r="T117" s="75">
        <f>CEILING(V117,10)</f>
        <v>710</v>
      </c>
      <c r="U117" s="76">
        <f>(Q117+R117+S117)/3</f>
        <v>637.33333333333337</v>
      </c>
      <c r="V117" s="76">
        <f>U117*1.1</f>
        <v>701.06666666666672</v>
      </c>
      <c r="W117" s="242">
        <v>800</v>
      </c>
      <c r="X117" s="77">
        <f>ROUND(W117*11,2)</f>
        <v>8800</v>
      </c>
      <c r="Y117" s="75">
        <f>CEILING(X117,1000)</f>
        <v>9000</v>
      </c>
      <c r="Z117" s="76"/>
      <c r="AA117" s="76">
        <f>Y117</f>
        <v>9000</v>
      </c>
      <c r="AB117" s="76"/>
      <c r="AC117" s="76"/>
      <c r="AD117" s="76"/>
      <c r="AE117" s="76"/>
      <c r="AF117" s="76"/>
      <c r="AG117" s="42" t="s">
        <v>28</v>
      </c>
      <c r="AH117" s="5" t="s">
        <v>351</v>
      </c>
      <c r="AI117" s="76"/>
      <c r="AJ117" s="78">
        <f>ROUND(Ceny!$B$35*12,2)</f>
        <v>0</v>
      </c>
      <c r="AK117" s="76"/>
      <c r="AL117" s="76"/>
      <c r="AM117" s="76"/>
      <c r="AN117" s="76"/>
      <c r="AO117" s="76"/>
      <c r="AP117" s="76"/>
      <c r="AQ117" s="78">
        <f>ROUND($Y117*Ceny!$B$6/100,2)</f>
        <v>0</v>
      </c>
      <c r="AR117" s="76"/>
      <c r="AS117" s="76"/>
      <c r="AT117" s="76"/>
      <c r="AU117" s="76"/>
      <c r="AV117" s="76"/>
      <c r="AW117" s="78">
        <f>ROUND(SUM(AP117:AV117),2)</f>
        <v>0</v>
      </c>
      <c r="AX117" s="73" t="s">
        <v>352</v>
      </c>
      <c r="AY117" s="76"/>
      <c r="AZ117" s="78">
        <f>ROUND(Ceny!$B$45*AA117/100,2)</f>
        <v>359.82</v>
      </c>
      <c r="BA117" s="76"/>
      <c r="BB117" s="76"/>
      <c r="BC117" s="76"/>
      <c r="BD117" s="76"/>
      <c r="BE117" s="76"/>
      <c r="BF117" s="78">
        <f>ROUND(Ceny!$C$45*12,2)</f>
        <v>97.56</v>
      </c>
      <c r="BG117" s="76"/>
      <c r="BH117" s="76"/>
      <c r="BI117" s="76"/>
      <c r="BJ117" s="76"/>
      <c r="BK117" s="78">
        <f>ROUND(SUM(AY117:BD117),2)</f>
        <v>359.82</v>
      </c>
      <c r="BL117" s="78">
        <f>ROUND(SUM(BE117:BJ117),2)</f>
        <v>97.56</v>
      </c>
      <c r="BM117" s="80">
        <f>ROUND(SUM(AI117:AO117)+AW117+BK117+BL117,2)</f>
        <v>457.38</v>
      </c>
      <c r="BN117" s="80">
        <f>ROUND(BM117*1.23,2)</f>
        <v>562.58000000000004</v>
      </c>
    </row>
    <row r="118" spans="1:66" ht="21" customHeight="1" x14ac:dyDescent="0.25">
      <c r="A118" s="11">
        <v>114</v>
      </c>
      <c r="B118" s="91"/>
      <c r="C118" s="92">
        <v>46</v>
      </c>
      <c r="D118" s="93"/>
      <c r="E118" s="94" t="s">
        <v>223</v>
      </c>
      <c r="F118" s="94"/>
      <c r="G118" s="95"/>
      <c r="H118" s="96" t="s">
        <v>552</v>
      </c>
      <c r="I118" s="96" t="s">
        <v>507</v>
      </c>
      <c r="J118" s="97"/>
      <c r="K118" s="97"/>
      <c r="L118" s="98"/>
      <c r="M118" s="99"/>
      <c r="N118" s="99"/>
      <c r="O118" s="99"/>
      <c r="P118" s="99"/>
      <c r="Q118" s="100">
        <f t="shared" ref="Q118:AF118" si="179">SUM(Q119:Q120)</f>
        <v>45085</v>
      </c>
      <c r="R118" s="100">
        <f t="shared" si="179"/>
        <v>42641</v>
      </c>
      <c r="S118" s="100">
        <f t="shared" si="179"/>
        <v>40298</v>
      </c>
      <c r="T118" s="100">
        <f t="shared" si="179"/>
        <v>47190</v>
      </c>
      <c r="U118" s="100">
        <f t="shared" si="179"/>
        <v>42893.666666666664</v>
      </c>
      <c r="V118" s="100">
        <f t="shared" si="179"/>
        <v>47183.033333333333</v>
      </c>
      <c r="W118" s="100">
        <f t="shared" si="179"/>
        <v>43600</v>
      </c>
      <c r="X118" s="101">
        <f t="shared" si="179"/>
        <v>479600</v>
      </c>
      <c r="Y118" s="100">
        <f t="shared" si="179"/>
        <v>480000</v>
      </c>
      <c r="Z118" s="100">
        <f t="shared" si="179"/>
        <v>0</v>
      </c>
      <c r="AA118" s="100">
        <f t="shared" si="179"/>
        <v>7000</v>
      </c>
      <c r="AB118" s="100">
        <f t="shared" si="179"/>
        <v>0</v>
      </c>
      <c r="AC118" s="100">
        <f t="shared" si="179"/>
        <v>0</v>
      </c>
      <c r="AD118" s="100">
        <f t="shared" si="179"/>
        <v>0</v>
      </c>
      <c r="AE118" s="100">
        <f t="shared" si="179"/>
        <v>473000</v>
      </c>
      <c r="AF118" s="100">
        <f t="shared" si="179"/>
        <v>0</v>
      </c>
      <c r="AG118" s="102"/>
      <c r="AH118" s="102"/>
      <c r="AI118" s="102">
        <f t="shared" ref="AI118:AW118" si="180">SUM(AI119:AI120)</f>
        <v>0</v>
      </c>
      <c r="AJ118" s="102">
        <f t="shared" si="180"/>
        <v>0</v>
      </c>
      <c r="AK118" s="102">
        <f t="shared" si="180"/>
        <v>0</v>
      </c>
      <c r="AL118" s="102">
        <f t="shared" si="180"/>
        <v>0</v>
      </c>
      <c r="AM118" s="102">
        <f t="shared" si="180"/>
        <v>0</v>
      </c>
      <c r="AN118" s="102">
        <f t="shared" si="180"/>
        <v>0</v>
      </c>
      <c r="AO118" s="102">
        <f t="shared" si="180"/>
        <v>0</v>
      </c>
      <c r="AP118" s="102">
        <f t="shared" si="180"/>
        <v>0</v>
      </c>
      <c r="AQ118" s="102">
        <f t="shared" si="180"/>
        <v>0</v>
      </c>
      <c r="AR118" s="102">
        <f t="shared" si="180"/>
        <v>0</v>
      </c>
      <c r="AS118" s="102">
        <f t="shared" si="180"/>
        <v>0</v>
      </c>
      <c r="AT118" s="102">
        <f t="shared" si="180"/>
        <v>0</v>
      </c>
      <c r="AU118" s="102">
        <f t="shared" si="180"/>
        <v>0</v>
      </c>
      <c r="AV118" s="102">
        <f t="shared" si="180"/>
        <v>0</v>
      </c>
      <c r="AW118" s="102">
        <f t="shared" si="180"/>
        <v>0</v>
      </c>
      <c r="AX118" s="102"/>
      <c r="AY118" s="102">
        <f t="shared" ref="AY118:BN118" si="181">SUM(AY119:AY120)</f>
        <v>0</v>
      </c>
      <c r="AZ118" s="102">
        <f t="shared" si="181"/>
        <v>279.86</v>
      </c>
      <c r="BA118" s="102">
        <f t="shared" si="181"/>
        <v>0</v>
      </c>
      <c r="BB118" s="102">
        <f t="shared" si="181"/>
        <v>0</v>
      </c>
      <c r="BC118" s="102">
        <f t="shared" si="181"/>
        <v>7563.27</v>
      </c>
      <c r="BD118" s="102">
        <f t="shared" si="181"/>
        <v>0</v>
      </c>
      <c r="BE118" s="102">
        <f t="shared" si="181"/>
        <v>0</v>
      </c>
      <c r="BF118" s="102">
        <f t="shared" si="181"/>
        <v>97.56</v>
      </c>
      <c r="BG118" s="102">
        <f t="shared" si="181"/>
        <v>0</v>
      </c>
      <c r="BH118" s="102">
        <f t="shared" si="181"/>
        <v>0</v>
      </c>
      <c r="BI118" s="102">
        <f t="shared" si="181"/>
        <v>13345.33</v>
      </c>
      <c r="BJ118" s="102">
        <f t="shared" si="181"/>
        <v>0</v>
      </c>
      <c r="BK118" s="102">
        <f t="shared" si="181"/>
        <v>7843.13</v>
      </c>
      <c r="BL118" s="102">
        <f t="shared" si="181"/>
        <v>13442.89</v>
      </c>
      <c r="BM118" s="102">
        <f t="shared" si="181"/>
        <v>21286.019999999997</v>
      </c>
      <c r="BN118" s="102">
        <f t="shared" si="181"/>
        <v>26181.81</v>
      </c>
    </row>
    <row r="119" spans="1:66" s="23" customFormat="1" ht="21" customHeight="1" x14ac:dyDescent="0.25">
      <c r="A119" s="11">
        <v>115</v>
      </c>
      <c r="B119" s="64">
        <v>64</v>
      </c>
      <c r="C119" s="65"/>
      <c r="D119" s="66">
        <v>1</v>
      </c>
      <c r="E119" s="71" t="s">
        <v>226</v>
      </c>
      <c r="F119" s="67" t="s">
        <v>225</v>
      </c>
      <c r="G119" s="117" t="s">
        <v>365</v>
      </c>
      <c r="H119" s="117"/>
      <c r="I119" s="117"/>
      <c r="J119" s="70" t="s">
        <v>465</v>
      </c>
      <c r="K119" s="70" t="s">
        <v>466</v>
      </c>
      <c r="L119" s="70">
        <v>274</v>
      </c>
      <c r="M119" s="71" t="s">
        <v>418</v>
      </c>
      <c r="N119" s="71" t="s">
        <v>223</v>
      </c>
      <c r="O119" s="67" t="s">
        <v>225</v>
      </c>
      <c r="P119" s="110" t="s">
        <v>27</v>
      </c>
      <c r="Q119" s="103">
        <v>44890</v>
      </c>
      <c r="R119" s="103">
        <v>42019</v>
      </c>
      <c r="S119" s="104">
        <v>40272</v>
      </c>
      <c r="T119" s="75">
        <f>CEILING(V119,10)</f>
        <v>46640</v>
      </c>
      <c r="U119" s="76">
        <f>(Q119+R119+S119)/3</f>
        <v>42393.666666666664</v>
      </c>
      <c r="V119" s="76">
        <f>U119*1.1</f>
        <v>46633.033333333333</v>
      </c>
      <c r="W119" s="242">
        <v>43000</v>
      </c>
      <c r="X119" s="77">
        <f>ROUND(W119*11,2)</f>
        <v>473000</v>
      </c>
      <c r="Y119" s="75">
        <f>FLOOR(X119,1000)</f>
        <v>473000</v>
      </c>
      <c r="Z119" s="76"/>
      <c r="AA119" s="76"/>
      <c r="AB119" s="76"/>
      <c r="AC119" s="76"/>
      <c r="AD119" s="76"/>
      <c r="AE119" s="76">
        <f>Y119</f>
        <v>473000</v>
      </c>
      <c r="AF119" s="76"/>
      <c r="AG119" s="42" t="s">
        <v>28</v>
      </c>
      <c r="AH119" s="5">
        <v>8760</v>
      </c>
      <c r="AI119" s="76"/>
      <c r="AJ119" s="76"/>
      <c r="AK119" s="76"/>
      <c r="AL119" s="76"/>
      <c r="AM119" s="76"/>
      <c r="AN119" s="78">
        <f>ROUND(Ceny!$B$39*12,2)</f>
        <v>0</v>
      </c>
      <c r="AO119" s="76"/>
      <c r="AP119" s="76"/>
      <c r="AQ119" s="76"/>
      <c r="AR119" s="76"/>
      <c r="AS119" s="76"/>
      <c r="AT119" s="76"/>
      <c r="AU119" s="78">
        <f>ROUND($Y119*Ceny!$B$10/100,2)</f>
        <v>0</v>
      </c>
      <c r="AV119" s="76"/>
      <c r="AW119" s="78">
        <f>ROUND(SUM(AP119:AV119),2)</f>
        <v>0</v>
      </c>
      <c r="AX119" s="73" t="s">
        <v>352</v>
      </c>
      <c r="AY119" s="76"/>
      <c r="AZ119" s="76"/>
      <c r="BA119" s="76"/>
      <c r="BB119" s="76"/>
      <c r="BC119" s="78">
        <f>ROUND((Ceny!$B$48*AE119)/100,2)</f>
        <v>7563.27</v>
      </c>
      <c r="BD119" s="76"/>
      <c r="BE119" s="76"/>
      <c r="BF119" s="76"/>
      <c r="BG119" s="76"/>
      <c r="BH119" s="76"/>
      <c r="BI119" s="78">
        <f>ROUND((Ceny!$D$48*L119*AH119/100),2)</f>
        <v>13345.33</v>
      </c>
      <c r="BJ119" s="76"/>
      <c r="BK119" s="78">
        <f>ROUND(SUM(AY119:BD119),2)</f>
        <v>7563.27</v>
      </c>
      <c r="BL119" s="78">
        <f>ROUND(SUM(BE119:BJ119),2)</f>
        <v>13345.33</v>
      </c>
      <c r="BM119" s="80">
        <f>ROUND(SUM(AI119:AO119)+AW119+BK119+BL119,2)</f>
        <v>20908.599999999999</v>
      </c>
      <c r="BN119" s="80">
        <f>ROUND(BM119*1.23,2)</f>
        <v>25717.58</v>
      </c>
    </row>
    <row r="120" spans="1:66" s="23" customFormat="1" ht="21" customHeight="1" x14ac:dyDescent="0.25">
      <c r="A120" s="11">
        <v>116</v>
      </c>
      <c r="B120" s="64">
        <v>65</v>
      </c>
      <c r="C120" s="65"/>
      <c r="D120" s="66">
        <v>2</v>
      </c>
      <c r="E120" s="71" t="s">
        <v>224</v>
      </c>
      <c r="F120" s="67" t="s">
        <v>225</v>
      </c>
      <c r="G120" s="68" t="s">
        <v>366</v>
      </c>
      <c r="H120" s="68"/>
      <c r="I120" s="120"/>
      <c r="J120" s="70" t="s">
        <v>469</v>
      </c>
      <c r="K120" s="70" t="s">
        <v>470</v>
      </c>
      <c r="L120" s="120"/>
      <c r="M120" s="71" t="s">
        <v>418</v>
      </c>
      <c r="N120" s="71" t="s">
        <v>223</v>
      </c>
      <c r="O120" s="67" t="s">
        <v>225</v>
      </c>
      <c r="P120" s="110" t="s">
        <v>27</v>
      </c>
      <c r="Q120" s="103">
        <v>195</v>
      </c>
      <c r="R120" s="103">
        <v>622</v>
      </c>
      <c r="S120" s="104">
        <v>26</v>
      </c>
      <c r="T120" s="75">
        <f>CEILING(V120,10)</f>
        <v>550</v>
      </c>
      <c r="U120" s="121">
        <v>500</v>
      </c>
      <c r="V120" s="76">
        <f>U120*1.1</f>
        <v>550</v>
      </c>
      <c r="W120" s="242">
        <v>600</v>
      </c>
      <c r="X120" s="77">
        <f>ROUND(W120*11,2)</f>
        <v>6600</v>
      </c>
      <c r="Y120" s="75">
        <f>CEILING(X120,1000)</f>
        <v>7000</v>
      </c>
      <c r="Z120" s="76"/>
      <c r="AA120" s="76">
        <f>Y120</f>
        <v>7000</v>
      </c>
      <c r="AB120" s="76"/>
      <c r="AC120" s="76"/>
      <c r="AD120" s="76"/>
      <c r="AE120" s="76"/>
      <c r="AF120" s="76"/>
      <c r="AG120" s="42" t="s">
        <v>28</v>
      </c>
      <c r="AH120" s="5" t="s">
        <v>351</v>
      </c>
      <c r="AI120" s="76"/>
      <c r="AJ120" s="78">
        <f>ROUND(Ceny!$B$35*12,2)</f>
        <v>0</v>
      </c>
      <c r="AK120" s="76"/>
      <c r="AL120" s="76"/>
      <c r="AM120" s="76"/>
      <c r="AN120" s="76"/>
      <c r="AO120" s="76"/>
      <c r="AP120" s="76"/>
      <c r="AQ120" s="78">
        <f>ROUND($Y120*Ceny!$B$6/100,2)</f>
        <v>0</v>
      </c>
      <c r="AR120" s="76"/>
      <c r="AS120" s="76"/>
      <c r="AT120" s="76"/>
      <c r="AU120" s="76"/>
      <c r="AV120" s="76"/>
      <c r="AW120" s="78">
        <f>ROUND(SUM(AP120:AV120),2)</f>
        <v>0</v>
      </c>
      <c r="AX120" s="73" t="s">
        <v>352</v>
      </c>
      <c r="AY120" s="76"/>
      <c r="AZ120" s="78">
        <f>ROUND(Ceny!$B$45*AA120/100,2)</f>
        <v>279.86</v>
      </c>
      <c r="BA120" s="76"/>
      <c r="BB120" s="76"/>
      <c r="BC120" s="76"/>
      <c r="BD120" s="76"/>
      <c r="BE120" s="76"/>
      <c r="BF120" s="78">
        <f>ROUND(Ceny!$C$45*12,2)</f>
        <v>97.56</v>
      </c>
      <c r="BG120" s="76"/>
      <c r="BH120" s="76"/>
      <c r="BI120" s="76"/>
      <c r="BJ120" s="76"/>
      <c r="BK120" s="78">
        <f>ROUND(SUM(AY120:BD120),2)</f>
        <v>279.86</v>
      </c>
      <c r="BL120" s="78">
        <f>ROUND(SUM(BE120:BJ120),2)</f>
        <v>97.56</v>
      </c>
      <c r="BM120" s="80">
        <f>ROUND(SUM(AI120:AO120)+AW120+BK120+BL120,2)</f>
        <v>377.42</v>
      </c>
      <c r="BN120" s="80">
        <f>ROUND(BM120*1.23,2)</f>
        <v>464.23</v>
      </c>
    </row>
    <row r="121" spans="1:66" s="111" customFormat="1" ht="21" customHeight="1" x14ac:dyDescent="0.25">
      <c r="A121" s="11">
        <v>117</v>
      </c>
      <c r="B121" s="91"/>
      <c r="C121" s="92">
        <v>47</v>
      </c>
      <c r="D121" s="93"/>
      <c r="E121" s="94" t="s">
        <v>227</v>
      </c>
      <c r="F121" s="94"/>
      <c r="G121" s="95"/>
      <c r="H121" s="96" t="s">
        <v>553</v>
      </c>
      <c r="I121" s="96" t="s">
        <v>507</v>
      </c>
      <c r="J121" s="97"/>
      <c r="K121" s="97"/>
      <c r="L121" s="98"/>
      <c r="M121" s="99"/>
      <c r="N121" s="99"/>
      <c r="O121" s="99"/>
      <c r="P121" s="99"/>
      <c r="Q121" s="100">
        <f t="shared" ref="Q121:AF121" si="182">SUM(Q122:Q122)</f>
        <v>730</v>
      </c>
      <c r="R121" s="100">
        <f t="shared" si="182"/>
        <v>842</v>
      </c>
      <c r="S121" s="100">
        <f t="shared" si="182"/>
        <v>932</v>
      </c>
      <c r="T121" s="100">
        <f t="shared" si="182"/>
        <v>920</v>
      </c>
      <c r="U121" s="100">
        <f t="shared" si="182"/>
        <v>834.66666666666663</v>
      </c>
      <c r="V121" s="100">
        <f t="shared" si="182"/>
        <v>918.13333333333333</v>
      </c>
      <c r="W121" s="100">
        <f t="shared" si="182"/>
        <v>850</v>
      </c>
      <c r="X121" s="101">
        <f t="shared" si="182"/>
        <v>9350</v>
      </c>
      <c r="Y121" s="100">
        <f t="shared" si="182"/>
        <v>9000</v>
      </c>
      <c r="Z121" s="100">
        <f t="shared" si="182"/>
        <v>0</v>
      </c>
      <c r="AA121" s="100">
        <f t="shared" si="182"/>
        <v>9000</v>
      </c>
      <c r="AB121" s="100">
        <f t="shared" si="182"/>
        <v>0</v>
      </c>
      <c r="AC121" s="100">
        <f t="shared" si="182"/>
        <v>0</v>
      </c>
      <c r="AD121" s="100">
        <f t="shared" si="182"/>
        <v>0</v>
      </c>
      <c r="AE121" s="100">
        <f t="shared" si="182"/>
        <v>0</v>
      </c>
      <c r="AF121" s="100">
        <f t="shared" si="182"/>
        <v>0</v>
      </c>
      <c r="AG121" s="102"/>
      <c r="AH121" s="102"/>
      <c r="AI121" s="102">
        <f t="shared" ref="AI121:AW121" si="183">SUM(AI122:AI122)</f>
        <v>0</v>
      </c>
      <c r="AJ121" s="102">
        <f t="shared" si="183"/>
        <v>0</v>
      </c>
      <c r="AK121" s="102">
        <f t="shared" si="183"/>
        <v>0</v>
      </c>
      <c r="AL121" s="102">
        <f t="shared" si="183"/>
        <v>0</v>
      </c>
      <c r="AM121" s="102">
        <f t="shared" si="183"/>
        <v>0</v>
      </c>
      <c r="AN121" s="102">
        <f t="shared" si="183"/>
        <v>0</v>
      </c>
      <c r="AO121" s="102">
        <f t="shared" si="183"/>
        <v>0</v>
      </c>
      <c r="AP121" s="102">
        <f t="shared" si="183"/>
        <v>0</v>
      </c>
      <c r="AQ121" s="102">
        <f t="shared" si="183"/>
        <v>0</v>
      </c>
      <c r="AR121" s="102">
        <f t="shared" si="183"/>
        <v>0</v>
      </c>
      <c r="AS121" s="102">
        <f t="shared" si="183"/>
        <v>0</v>
      </c>
      <c r="AT121" s="102">
        <f t="shared" si="183"/>
        <v>0</v>
      </c>
      <c r="AU121" s="102">
        <f t="shared" si="183"/>
        <v>0</v>
      </c>
      <c r="AV121" s="102">
        <f t="shared" si="183"/>
        <v>0</v>
      </c>
      <c r="AW121" s="102">
        <f t="shared" si="183"/>
        <v>0</v>
      </c>
      <c r="AX121" s="102"/>
      <c r="AY121" s="102">
        <f t="shared" ref="AY121:BN121" si="184">SUM(AY122:AY122)</f>
        <v>0</v>
      </c>
      <c r="AZ121" s="102">
        <f t="shared" si="184"/>
        <v>359.82</v>
      </c>
      <c r="BA121" s="102">
        <f t="shared" si="184"/>
        <v>0</v>
      </c>
      <c r="BB121" s="102">
        <f t="shared" si="184"/>
        <v>0</v>
      </c>
      <c r="BC121" s="102">
        <f t="shared" si="184"/>
        <v>0</v>
      </c>
      <c r="BD121" s="102">
        <f t="shared" si="184"/>
        <v>0</v>
      </c>
      <c r="BE121" s="102">
        <f t="shared" si="184"/>
        <v>0</v>
      </c>
      <c r="BF121" s="102">
        <f t="shared" si="184"/>
        <v>97.56</v>
      </c>
      <c r="BG121" s="102">
        <f t="shared" si="184"/>
        <v>0</v>
      </c>
      <c r="BH121" s="102">
        <f t="shared" si="184"/>
        <v>0</v>
      </c>
      <c r="BI121" s="102">
        <f t="shared" si="184"/>
        <v>0</v>
      </c>
      <c r="BJ121" s="102">
        <f t="shared" si="184"/>
        <v>0</v>
      </c>
      <c r="BK121" s="102">
        <f t="shared" si="184"/>
        <v>359.82</v>
      </c>
      <c r="BL121" s="102">
        <f t="shared" si="184"/>
        <v>97.56</v>
      </c>
      <c r="BM121" s="102">
        <f t="shared" si="184"/>
        <v>457.38</v>
      </c>
      <c r="BN121" s="102">
        <f t="shared" si="184"/>
        <v>562.58000000000004</v>
      </c>
    </row>
    <row r="122" spans="1:66" s="111" customFormat="1" ht="21" customHeight="1" x14ac:dyDescent="0.25">
      <c r="A122" s="11">
        <v>118</v>
      </c>
      <c r="B122" s="64">
        <v>66</v>
      </c>
      <c r="C122" s="65"/>
      <c r="D122" s="66">
        <v>1</v>
      </c>
      <c r="E122" s="71" t="s">
        <v>227</v>
      </c>
      <c r="F122" s="67" t="s">
        <v>228</v>
      </c>
      <c r="G122" s="68" t="s">
        <v>229</v>
      </c>
      <c r="H122" s="68"/>
      <c r="I122" s="68"/>
      <c r="J122" s="70" t="s">
        <v>469</v>
      </c>
      <c r="K122" s="70" t="s">
        <v>470</v>
      </c>
      <c r="L122" s="70"/>
      <c r="M122" s="71" t="s">
        <v>418</v>
      </c>
      <c r="N122" s="71" t="s">
        <v>227</v>
      </c>
      <c r="O122" s="67" t="s">
        <v>228</v>
      </c>
      <c r="P122" s="42">
        <v>5732745883</v>
      </c>
      <c r="Q122" s="103">
        <v>730</v>
      </c>
      <c r="R122" s="103">
        <v>842</v>
      </c>
      <c r="S122" s="104">
        <v>932</v>
      </c>
      <c r="T122" s="75">
        <f>CEILING(V122,10)</f>
        <v>920</v>
      </c>
      <c r="U122" s="76">
        <f>(Q122+R122+S122)/3</f>
        <v>834.66666666666663</v>
      </c>
      <c r="V122" s="76">
        <f>U122*1.1</f>
        <v>918.13333333333333</v>
      </c>
      <c r="W122" s="242">
        <v>850</v>
      </c>
      <c r="X122" s="77">
        <f>ROUND(W122*11,2)</f>
        <v>9350</v>
      </c>
      <c r="Y122" s="75">
        <f>FLOOR(X122,1000)</f>
        <v>9000</v>
      </c>
      <c r="Z122" s="76"/>
      <c r="AA122" s="76">
        <f>Y122</f>
        <v>9000</v>
      </c>
      <c r="AB122" s="76"/>
      <c r="AC122" s="119"/>
      <c r="AD122" s="76"/>
      <c r="AE122" s="76"/>
      <c r="AF122" s="76"/>
      <c r="AG122" s="42" t="s">
        <v>28</v>
      </c>
      <c r="AH122" s="5" t="s">
        <v>351</v>
      </c>
      <c r="AI122" s="76"/>
      <c r="AJ122" s="78">
        <f>ROUND(Ceny!$B$35*12,2)</f>
        <v>0</v>
      </c>
      <c r="AK122" s="76"/>
      <c r="AL122" s="78"/>
      <c r="AM122" s="76"/>
      <c r="AN122" s="76"/>
      <c r="AO122" s="76"/>
      <c r="AP122" s="76"/>
      <c r="AQ122" s="78">
        <f>ROUND($Y122*Ceny!$B$6/100,2)</f>
        <v>0</v>
      </c>
      <c r="AR122" s="76"/>
      <c r="AS122" s="78"/>
      <c r="AT122" s="76"/>
      <c r="AU122" s="76"/>
      <c r="AV122" s="76"/>
      <c r="AW122" s="78">
        <f>ROUND(SUM(AP122:AV122),2)</f>
        <v>0</v>
      </c>
      <c r="AX122" s="73" t="s">
        <v>352</v>
      </c>
      <c r="AY122" s="76"/>
      <c r="AZ122" s="78">
        <f>ROUND(Ceny!$B$45*AA122/100,2)</f>
        <v>359.82</v>
      </c>
      <c r="BA122" s="78"/>
      <c r="BB122" s="76"/>
      <c r="BC122" s="76"/>
      <c r="BD122" s="76"/>
      <c r="BE122" s="76"/>
      <c r="BF122" s="78">
        <f>ROUND(Ceny!$C$45*12,2)</f>
        <v>97.56</v>
      </c>
      <c r="BG122" s="78"/>
      <c r="BH122" s="76"/>
      <c r="BI122" s="76"/>
      <c r="BJ122" s="76"/>
      <c r="BK122" s="78">
        <f>ROUND(SUM(AY122:BD122),2)</f>
        <v>359.82</v>
      </c>
      <c r="BL122" s="78">
        <f>ROUND(SUM(BE122:BJ122),2)</f>
        <v>97.56</v>
      </c>
      <c r="BM122" s="80">
        <f>ROUND(SUM(AI122:AO122)+AW122+BK122+BL122,2)</f>
        <v>457.38</v>
      </c>
      <c r="BN122" s="80">
        <f>ROUND(BM122*1.23,2)</f>
        <v>562.58000000000004</v>
      </c>
    </row>
    <row r="123" spans="1:66" s="111" customFormat="1" ht="21" customHeight="1" x14ac:dyDescent="0.25">
      <c r="A123" s="11">
        <v>119</v>
      </c>
      <c r="B123" s="91"/>
      <c r="C123" s="92">
        <v>48</v>
      </c>
      <c r="D123" s="93"/>
      <c r="E123" s="94" t="s">
        <v>412</v>
      </c>
      <c r="F123" s="94"/>
      <c r="G123" s="95"/>
      <c r="H123" s="96" t="s">
        <v>554</v>
      </c>
      <c r="I123" s="96" t="s">
        <v>507</v>
      </c>
      <c r="J123" s="97"/>
      <c r="K123" s="97"/>
      <c r="L123" s="98"/>
      <c r="M123" s="99"/>
      <c r="N123" s="99"/>
      <c r="O123" s="99"/>
      <c r="P123" s="99"/>
      <c r="Q123" s="100">
        <f t="shared" ref="Q123:AF123" si="185">SUM(Q124:Q124)</f>
        <v>49544</v>
      </c>
      <c r="R123" s="100">
        <f t="shared" si="185"/>
        <v>42568</v>
      </c>
      <c r="S123" s="100">
        <f t="shared" si="185"/>
        <v>44203</v>
      </c>
      <c r="T123" s="100">
        <f t="shared" si="185"/>
        <v>49990</v>
      </c>
      <c r="U123" s="100">
        <f t="shared" si="185"/>
        <v>45438.333333333336</v>
      </c>
      <c r="V123" s="100">
        <f t="shared" si="185"/>
        <v>49982.166666666672</v>
      </c>
      <c r="W123" s="100">
        <f t="shared" si="185"/>
        <v>47000</v>
      </c>
      <c r="X123" s="101">
        <f t="shared" si="185"/>
        <v>517000</v>
      </c>
      <c r="Y123" s="100">
        <f t="shared" si="185"/>
        <v>517000</v>
      </c>
      <c r="Z123" s="100">
        <f t="shared" si="185"/>
        <v>0</v>
      </c>
      <c r="AA123" s="100">
        <f t="shared" si="185"/>
        <v>0</v>
      </c>
      <c r="AB123" s="100">
        <f t="shared" si="185"/>
        <v>0</v>
      </c>
      <c r="AC123" s="100">
        <f t="shared" si="185"/>
        <v>0</v>
      </c>
      <c r="AD123" s="100">
        <f t="shared" si="185"/>
        <v>0</v>
      </c>
      <c r="AE123" s="100">
        <f t="shared" si="185"/>
        <v>517000</v>
      </c>
      <c r="AF123" s="100">
        <f t="shared" si="185"/>
        <v>0</v>
      </c>
      <c r="AG123" s="102"/>
      <c r="AH123" s="102"/>
      <c r="AI123" s="102">
        <f t="shared" ref="AI123:AW123" si="186">SUM(AI124:AI124)</f>
        <v>0</v>
      </c>
      <c r="AJ123" s="102">
        <f t="shared" si="186"/>
        <v>0</v>
      </c>
      <c r="AK123" s="102">
        <f t="shared" si="186"/>
        <v>0</v>
      </c>
      <c r="AL123" s="102">
        <f t="shared" si="186"/>
        <v>0</v>
      </c>
      <c r="AM123" s="102">
        <f t="shared" si="186"/>
        <v>0</v>
      </c>
      <c r="AN123" s="102">
        <f t="shared" si="186"/>
        <v>0</v>
      </c>
      <c r="AO123" s="102">
        <f t="shared" si="186"/>
        <v>0</v>
      </c>
      <c r="AP123" s="102">
        <f t="shared" si="186"/>
        <v>0</v>
      </c>
      <c r="AQ123" s="102">
        <f t="shared" si="186"/>
        <v>0</v>
      </c>
      <c r="AR123" s="102">
        <f t="shared" si="186"/>
        <v>0</v>
      </c>
      <c r="AS123" s="102">
        <f t="shared" si="186"/>
        <v>0</v>
      </c>
      <c r="AT123" s="102">
        <f t="shared" si="186"/>
        <v>0</v>
      </c>
      <c r="AU123" s="102">
        <f t="shared" si="186"/>
        <v>0</v>
      </c>
      <c r="AV123" s="102">
        <f t="shared" si="186"/>
        <v>0</v>
      </c>
      <c r="AW123" s="102">
        <f t="shared" si="186"/>
        <v>0</v>
      </c>
      <c r="AX123" s="102"/>
      <c r="AY123" s="102">
        <f t="shared" ref="AY123:BN123" si="187">SUM(AY124:AY124)</f>
        <v>0</v>
      </c>
      <c r="AZ123" s="102">
        <f t="shared" si="187"/>
        <v>0</v>
      </c>
      <c r="BA123" s="102">
        <f t="shared" si="187"/>
        <v>0</v>
      </c>
      <c r="BB123" s="102">
        <f t="shared" si="187"/>
        <v>0</v>
      </c>
      <c r="BC123" s="102">
        <f t="shared" si="187"/>
        <v>8266.83</v>
      </c>
      <c r="BD123" s="102">
        <f t="shared" si="187"/>
        <v>0</v>
      </c>
      <c r="BE123" s="102">
        <f t="shared" si="187"/>
        <v>0</v>
      </c>
      <c r="BF123" s="102">
        <f t="shared" si="187"/>
        <v>0</v>
      </c>
      <c r="BG123" s="102">
        <f t="shared" si="187"/>
        <v>0</v>
      </c>
      <c r="BH123" s="102">
        <f t="shared" si="187"/>
        <v>0</v>
      </c>
      <c r="BI123" s="102">
        <f t="shared" si="187"/>
        <v>13345.33</v>
      </c>
      <c r="BJ123" s="102">
        <f t="shared" si="187"/>
        <v>0</v>
      </c>
      <c r="BK123" s="102">
        <f t="shared" si="187"/>
        <v>8266.83</v>
      </c>
      <c r="BL123" s="102">
        <f t="shared" si="187"/>
        <v>13345.33</v>
      </c>
      <c r="BM123" s="102">
        <f t="shared" si="187"/>
        <v>21612.16</v>
      </c>
      <c r="BN123" s="102">
        <f t="shared" si="187"/>
        <v>26582.959999999999</v>
      </c>
    </row>
    <row r="124" spans="1:66" s="23" customFormat="1" ht="21" customHeight="1" x14ac:dyDescent="0.25">
      <c r="A124" s="11">
        <v>120</v>
      </c>
      <c r="B124" s="64">
        <v>67</v>
      </c>
      <c r="C124" s="65"/>
      <c r="D124" s="66">
        <v>1</v>
      </c>
      <c r="E124" s="71" t="s">
        <v>412</v>
      </c>
      <c r="F124" s="67" t="s">
        <v>314</v>
      </c>
      <c r="G124" s="117" t="s">
        <v>367</v>
      </c>
      <c r="H124" s="117"/>
      <c r="I124" s="117"/>
      <c r="J124" s="70" t="s">
        <v>465</v>
      </c>
      <c r="K124" s="70" t="s">
        <v>466</v>
      </c>
      <c r="L124" s="70">
        <v>274</v>
      </c>
      <c r="M124" s="71" t="s">
        <v>418</v>
      </c>
      <c r="N124" s="71" t="s">
        <v>412</v>
      </c>
      <c r="O124" s="67" t="s">
        <v>314</v>
      </c>
      <c r="P124" s="110" t="s">
        <v>27</v>
      </c>
      <c r="Q124" s="103">
        <v>49544</v>
      </c>
      <c r="R124" s="103">
        <v>42568</v>
      </c>
      <c r="S124" s="104">
        <v>44203</v>
      </c>
      <c r="T124" s="75">
        <f>CEILING(V124,10)</f>
        <v>49990</v>
      </c>
      <c r="U124" s="76">
        <f>(Q124+R124+S124)/3</f>
        <v>45438.333333333336</v>
      </c>
      <c r="V124" s="76">
        <f>U124*1.1</f>
        <v>49982.166666666672</v>
      </c>
      <c r="W124" s="242">
        <v>47000</v>
      </c>
      <c r="X124" s="77">
        <f>ROUND(W124*11,2)</f>
        <v>517000</v>
      </c>
      <c r="Y124" s="75">
        <f>CEILING(X124,1000)</f>
        <v>517000</v>
      </c>
      <c r="Z124" s="76"/>
      <c r="AA124" s="76"/>
      <c r="AB124" s="76"/>
      <c r="AC124" s="76"/>
      <c r="AD124" s="76"/>
      <c r="AE124" s="76">
        <f>Y124</f>
        <v>517000</v>
      </c>
      <c r="AF124" s="76"/>
      <c r="AG124" s="42" t="s">
        <v>28</v>
      </c>
      <c r="AH124" s="5">
        <v>8760</v>
      </c>
      <c r="AI124" s="76"/>
      <c r="AJ124" s="76"/>
      <c r="AK124" s="76"/>
      <c r="AL124" s="76"/>
      <c r="AM124" s="76"/>
      <c r="AN124" s="78">
        <f>ROUND(Ceny!$B$39*12,2)</f>
        <v>0</v>
      </c>
      <c r="AO124" s="76"/>
      <c r="AP124" s="76"/>
      <c r="AQ124" s="76"/>
      <c r="AR124" s="76"/>
      <c r="AS124" s="76"/>
      <c r="AT124" s="76"/>
      <c r="AU124" s="78">
        <f>ROUND($Y124*Ceny!$B$10/100,2)</f>
        <v>0</v>
      </c>
      <c r="AV124" s="76"/>
      <c r="AW124" s="78">
        <f>ROUND(SUM(AP124:AV124),2)</f>
        <v>0</v>
      </c>
      <c r="AX124" s="73" t="s">
        <v>352</v>
      </c>
      <c r="AY124" s="76"/>
      <c r="AZ124" s="76"/>
      <c r="BA124" s="76"/>
      <c r="BB124" s="76"/>
      <c r="BC124" s="78">
        <f>ROUND((Ceny!$B$48*AE124)/100,2)</f>
        <v>8266.83</v>
      </c>
      <c r="BD124" s="76"/>
      <c r="BE124" s="76"/>
      <c r="BF124" s="76"/>
      <c r="BG124" s="76"/>
      <c r="BH124" s="76"/>
      <c r="BI124" s="78">
        <f>ROUND((Ceny!$D$48*L124*AH124/100),2)</f>
        <v>13345.33</v>
      </c>
      <c r="BJ124" s="76"/>
      <c r="BK124" s="78">
        <f>ROUND(SUM(AY124:BD124),2)</f>
        <v>8266.83</v>
      </c>
      <c r="BL124" s="78">
        <f>ROUND(SUM(BE124:BJ124),2)</f>
        <v>13345.33</v>
      </c>
      <c r="BM124" s="80">
        <f>ROUND(SUM(AI124:AO124)+AW124+BK124+BL124,2)</f>
        <v>21612.16</v>
      </c>
      <c r="BN124" s="80">
        <f>ROUND(BM124*1.23,2)</f>
        <v>26582.959999999999</v>
      </c>
    </row>
    <row r="125" spans="1:66" s="23" customFormat="1" ht="21" customHeight="1" x14ac:dyDescent="0.25">
      <c r="A125" s="11">
        <v>121</v>
      </c>
      <c r="B125" s="91"/>
      <c r="C125" s="92">
        <v>49</v>
      </c>
      <c r="D125" s="93"/>
      <c r="E125" s="94" t="s">
        <v>230</v>
      </c>
      <c r="F125" s="94"/>
      <c r="G125" s="95"/>
      <c r="H125" s="96" t="s">
        <v>555</v>
      </c>
      <c r="I125" s="96" t="s">
        <v>507</v>
      </c>
      <c r="J125" s="97"/>
      <c r="K125" s="97"/>
      <c r="L125" s="98"/>
      <c r="M125" s="99"/>
      <c r="N125" s="99"/>
      <c r="O125" s="99"/>
      <c r="P125" s="99"/>
      <c r="Q125" s="100">
        <f t="shared" ref="Q125:AF125" si="188">SUM(Q126:Q126)</f>
        <v>24644</v>
      </c>
      <c r="R125" s="100">
        <f t="shared" si="188"/>
        <v>24615</v>
      </c>
      <c r="S125" s="100">
        <f t="shared" si="188"/>
        <v>23174</v>
      </c>
      <c r="T125" s="100">
        <f t="shared" si="188"/>
        <v>26560</v>
      </c>
      <c r="U125" s="100">
        <f t="shared" si="188"/>
        <v>24144.333333333332</v>
      </c>
      <c r="V125" s="100">
        <f t="shared" si="188"/>
        <v>26558.766666666666</v>
      </c>
      <c r="W125" s="100">
        <f t="shared" si="188"/>
        <v>24000</v>
      </c>
      <c r="X125" s="101">
        <f t="shared" si="188"/>
        <v>264000</v>
      </c>
      <c r="Y125" s="100">
        <f t="shared" si="188"/>
        <v>264000</v>
      </c>
      <c r="Z125" s="100">
        <f t="shared" si="188"/>
        <v>0</v>
      </c>
      <c r="AA125" s="100">
        <f t="shared" si="188"/>
        <v>0</v>
      </c>
      <c r="AB125" s="100">
        <f t="shared" si="188"/>
        <v>0</v>
      </c>
      <c r="AC125" s="100">
        <f t="shared" si="188"/>
        <v>0</v>
      </c>
      <c r="AD125" s="100">
        <f t="shared" si="188"/>
        <v>0</v>
      </c>
      <c r="AE125" s="100">
        <f t="shared" si="188"/>
        <v>264000</v>
      </c>
      <c r="AF125" s="100">
        <f t="shared" si="188"/>
        <v>0</v>
      </c>
      <c r="AG125" s="102"/>
      <c r="AH125" s="102"/>
      <c r="AI125" s="102">
        <f t="shared" ref="AI125:AW125" si="189">SUM(AI126:AI126)</f>
        <v>0</v>
      </c>
      <c r="AJ125" s="102">
        <f t="shared" si="189"/>
        <v>0</v>
      </c>
      <c r="AK125" s="102">
        <f t="shared" si="189"/>
        <v>0</v>
      </c>
      <c r="AL125" s="102">
        <f t="shared" si="189"/>
        <v>0</v>
      </c>
      <c r="AM125" s="102">
        <f t="shared" si="189"/>
        <v>0</v>
      </c>
      <c r="AN125" s="102">
        <f t="shared" si="189"/>
        <v>0</v>
      </c>
      <c r="AO125" s="102">
        <f t="shared" si="189"/>
        <v>0</v>
      </c>
      <c r="AP125" s="102">
        <f t="shared" si="189"/>
        <v>0</v>
      </c>
      <c r="AQ125" s="102">
        <f t="shared" si="189"/>
        <v>0</v>
      </c>
      <c r="AR125" s="102">
        <f t="shared" si="189"/>
        <v>0</v>
      </c>
      <c r="AS125" s="102">
        <f t="shared" si="189"/>
        <v>0</v>
      </c>
      <c r="AT125" s="102">
        <f t="shared" si="189"/>
        <v>0</v>
      </c>
      <c r="AU125" s="102">
        <f t="shared" si="189"/>
        <v>0</v>
      </c>
      <c r="AV125" s="102">
        <f t="shared" si="189"/>
        <v>0</v>
      </c>
      <c r="AW125" s="102">
        <f t="shared" si="189"/>
        <v>0</v>
      </c>
      <c r="AX125" s="102"/>
      <c r="AY125" s="102">
        <f t="shared" ref="AY125:BN125" si="190">SUM(AY126:AY126)</f>
        <v>0</v>
      </c>
      <c r="AZ125" s="102">
        <f t="shared" si="190"/>
        <v>0</v>
      </c>
      <c r="BA125" s="102">
        <f t="shared" si="190"/>
        <v>0</v>
      </c>
      <c r="BB125" s="102">
        <f t="shared" si="190"/>
        <v>0</v>
      </c>
      <c r="BC125" s="102">
        <f t="shared" si="190"/>
        <v>4221.3599999999997</v>
      </c>
      <c r="BD125" s="102">
        <f t="shared" si="190"/>
        <v>0</v>
      </c>
      <c r="BE125" s="102">
        <f t="shared" si="190"/>
        <v>0</v>
      </c>
      <c r="BF125" s="102">
        <f t="shared" si="190"/>
        <v>0</v>
      </c>
      <c r="BG125" s="102">
        <f t="shared" si="190"/>
        <v>0</v>
      </c>
      <c r="BH125" s="102">
        <f t="shared" si="190"/>
        <v>0</v>
      </c>
      <c r="BI125" s="102">
        <f t="shared" si="190"/>
        <v>10179.469999999999</v>
      </c>
      <c r="BJ125" s="102">
        <f t="shared" si="190"/>
        <v>0</v>
      </c>
      <c r="BK125" s="102">
        <f t="shared" si="190"/>
        <v>4221.3599999999997</v>
      </c>
      <c r="BL125" s="102">
        <f t="shared" si="190"/>
        <v>10179.469999999999</v>
      </c>
      <c r="BM125" s="102">
        <f t="shared" si="190"/>
        <v>14400.83</v>
      </c>
      <c r="BN125" s="102">
        <f t="shared" si="190"/>
        <v>17713.02</v>
      </c>
    </row>
    <row r="126" spans="1:66" ht="21" customHeight="1" x14ac:dyDescent="0.25">
      <c r="A126" s="11">
        <v>122</v>
      </c>
      <c r="B126" s="64">
        <v>68</v>
      </c>
      <c r="C126" s="65"/>
      <c r="D126" s="66">
        <v>1</v>
      </c>
      <c r="E126" s="71" t="s">
        <v>230</v>
      </c>
      <c r="F126" s="67" t="s">
        <v>231</v>
      </c>
      <c r="G126" s="117" t="s">
        <v>368</v>
      </c>
      <c r="H126" s="117"/>
      <c r="I126" s="117"/>
      <c r="J126" s="70" t="s">
        <v>465</v>
      </c>
      <c r="K126" s="70" t="s">
        <v>466</v>
      </c>
      <c r="L126" s="70">
        <v>209</v>
      </c>
      <c r="M126" s="71" t="s">
        <v>418</v>
      </c>
      <c r="N126" s="71" t="s">
        <v>230</v>
      </c>
      <c r="O126" s="67" t="s">
        <v>231</v>
      </c>
      <c r="P126" s="42">
        <v>5732745883</v>
      </c>
      <c r="Q126" s="103">
        <v>24644</v>
      </c>
      <c r="R126" s="103">
        <v>24615</v>
      </c>
      <c r="S126" s="104">
        <v>23174</v>
      </c>
      <c r="T126" s="75">
        <f>CEILING(V126,10)</f>
        <v>26560</v>
      </c>
      <c r="U126" s="76">
        <f>(Q126+R126+S126)/3</f>
        <v>24144.333333333332</v>
      </c>
      <c r="V126" s="76">
        <f>U126*1.1</f>
        <v>26558.766666666666</v>
      </c>
      <c r="W126" s="242">
        <v>24000</v>
      </c>
      <c r="X126" s="77">
        <f>ROUND(W126*11,2)</f>
        <v>264000</v>
      </c>
      <c r="Y126" s="75">
        <f>FLOOR(X126,1000)</f>
        <v>264000</v>
      </c>
      <c r="Z126" s="76"/>
      <c r="AA126" s="76"/>
      <c r="AB126" s="76"/>
      <c r="AC126" s="76"/>
      <c r="AD126" s="76"/>
      <c r="AE126" s="76">
        <f>Y126</f>
        <v>264000</v>
      </c>
      <c r="AF126" s="76"/>
      <c r="AG126" s="42" t="s">
        <v>28</v>
      </c>
      <c r="AH126" s="5">
        <v>8760</v>
      </c>
      <c r="AI126" s="76"/>
      <c r="AJ126" s="76"/>
      <c r="AK126" s="76"/>
      <c r="AL126" s="76"/>
      <c r="AM126" s="76"/>
      <c r="AN126" s="78">
        <f>ROUND(Ceny!$B$39*12,2)</f>
        <v>0</v>
      </c>
      <c r="AO126" s="76"/>
      <c r="AP126" s="76"/>
      <c r="AQ126" s="76"/>
      <c r="AR126" s="76"/>
      <c r="AS126" s="76"/>
      <c r="AT126" s="76"/>
      <c r="AU126" s="78">
        <f>ROUND($Y126*Ceny!$B$10/100,2)</f>
        <v>0</v>
      </c>
      <c r="AV126" s="76"/>
      <c r="AW126" s="78">
        <f>ROUND(SUM(AP126:AV126),2)</f>
        <v>0</v>
      </c>
      <c r="AX126" s="73" t="s">
        <v>352</v>
      </c>
      <c r="AY126" s="76"/>
      <c r="AZ126" s="76"/>
      <c r="BA126" s="76"/>
      <c r="BB126" s="76"/>
      <c r="BC126" s="78">
        <f>ROUND((Ceny!$B$48*AE126)/100,2)</f>
        <v>4221.3599999999997</v>
      </c>
      <c r="BD126" s="76"/>
      <c r="BE126" s="76"/>
      <c r="BF126" s="76"/>
      <c r="BG126" s="76"/>
      <c r="BH126" s="76"/>
      <c r="BI126" s="78">
        <f>ROUND((Ceny!$D$48*L126*AH126/100),2)</f>
        <v>10179.469999999999</v>
      </c>
      <c r="BJ126" s="76"/>
      <c r="BK126" s="78">
        <f>ROUND(SUM(AY126:BD126),2)</f>
        <v>4221.3599999999997</v>
      </c>
      <c r="BL126" s="241">
        <f>ROUND(SUM(BE126:BJ126),2)</f>
        <v>10179.469999999999</v>
      </c>
      <c r="BM126" s="80">
        <f>ROUND(SUM(AI126:AO126)+AW126+BK126+BL126,2)</f>
        <v>14400.83</v>
      </c>
      <c r="BN126" s="80">
        <f>ROUND(BM126*1.23,2)</f>
        <v>17713.02</v>
      </c>
    </row>
    <row r="127" spans="1:66" ht="21" customHeight="1" x14ac:dyDescent="0.25">
      <c r="A127" s="11">
        <v>123</v>
      </c>
      <c r="B127" s="91"/>
      <c r="C127" s="92">
        <v>50</v>
      </c>
      <c r="D127" s="93"/>
      <c r="E127" s="94" t="s">
        <v>232</v>
      </c>
      <c r="F127" s="94"/>
      <c r="G127" s="95"/>
      <c r="H127" s="96" t="s">
        <v>556</v>
      </c>
      <c r="I127" s="96" t="s">
        <v>507</v>
      </c>
      <c r="J127" s="97"/>
      <c r="K127" s="97"/>
      <c r="L127" s="98"/>
      <c r="M127" s="99"/>
      <c r="N127" s="99"/>
      <c r="O127" s="99"/>
      <c r="P127" s="99"/>
      <c r="Q127" s="100">
        <f t="shared" ref="Q127:AF127" si="191">SUM(Q128:Q128)</f>
        <v>57124</v>
      </c>
      <c r="R127" s="100">
        <f t="shared" si="191"/>
        <v>52739</v>
      </c>
      <c r="S127" s="100">
        <f t="shared" si="191"/>
        <v>52755</v>
      </c>
      <c r="T127" s="100">
        <f t="shared" si="191"/>
        <v>59630</v>
      </c>
      <c r="U127" s="100">
        <f t="shared" si="191"/>
        <v>54206</v>
      </c>
      <c r="V127" s="100">
        <f t="shared" si="191"/>
        <v>59626.600000000006</v>
      </c>
      <c r="W127" s="100">
        <f t="shared" si="191"/>
        <v>57000</v>
      </c>
      <c r="X127" s="101">
        <f t="shared" si="191"/>
        <v>627000</v>
      </c>
      <c r="Y127" s="100">
        <f t="shared" si="191"/>
        <v>627000</v>
      </c>
      <c r="Z127" s="100">
        <f t="shared" si="191"/>
        <v>0</v>
      </c>
      <c r="AA127" s="100">
        <f t="shared" si="191"/>
        <v>0</v>
      </c>
      <c r="AB127" s="100">
        <f t="shared" si="191"/>
        <v>0</v>
      </c>
      <c r="AC127" s="100">
        <f t="shared" si="191"/>
        <v>0</v>
      </c>
      <c r="AD127" s="100">
        <f t="shared" si="191"/>
        <v>0</v>
      </c>
      <c r="AE127" s="100">
        <f t="shared" si="191"/>
        <v>627000</v>
      </c>
      <c r="AF127" s="100">
        <f t="shared" si="191"/>
        <v>0</v>
      </c>
      <c r="AG127" s="102"/>
      <c r="AH127" s="102"/>
      <c r="AI127" s="102">
        <f t="shared" ref="AI127:AW127" si="192">SUM(AI128:AI128)</f>
        <v>0</v>
      </c>
      <c r="AJ127" s="102">
        <f t="shared" si="192"/>
        <v>0</v>
      </c>
      <c r="AK127" s="102">
        <f t="shared" si="192"/>
        <v>0</v>
      </c>
      <c r="AL127" s="102">
        <f t="shared" si="192"/>
        <v>0</v>
      </c>
      <c r="AM127" s="102">
        <f t="shared" si="192"/>
        <v>0</v>
      </c>
      <c r="AN127" s="102">
        <f t="shared" si="192"/>
        <v>0</v>
      </c>
      <c r="AO127" s="102">
        <f t="shared" si="192"/>
        <v>0</v>
      </c>
      <c r="AP127" s="102">
        <f t="shared" si="192"/>
        <v>0</v>
      </c>
      <c r="AQ127" s="102">
        <f t="shared" si="192"/>
        <v>0</v>
      </c>
      <c r="AR127" s="102">
        <f t="shared" si="192"/>
        <v>0</v>
      </c>
      <c r="AS127" s="102">
        <f t="shared" si="192"/>
        <v>0</v>
      </c>
      <c r="AT127" s="102">
        <f t="shared" si="192"/>
        <v>0</v>
      </c>
      <c r="AU127" s="102">
        <f t="shared" si="192"/>
        <v>0</v>
      </c>
      <c r="AV127" s="102">
        <f t="shared" si="192"/>
        <v>0</v>
      </c>
      <c r="AW127" s="102">
        <f t="shared" si="192"/>
        <v>0</v>
      </c>
      <c r="AX127" s="102"/>
      <c r="AY127" s="102">
        <f t="shared" ref="AY127:BN127" si="193">SUM(AY128:AY128)</f>
        <v>0</v>
      </c>
      <c r="AZ127" s="102">
        <f t="shared" si="193"/>
        <v>0</v>
      </c>
      <c r="BA127" s="102">
        <f t="shared" si="193"/>
        <v>0</v>
      </c>
      <c r="BB127" s="102">
        <f t="shared" si="193"/>
        <v>0</v>
      </c>
      <c r="BC127" s="102">
        <f t="shared" si="193"/>
        <v>10025.73</v>
      </c>
      <c r="BD127" s="102">
        <f t="shared" si="193"/>
        <v>0</v>
      </c>
      <c r="BE127" s="102">
        <f t="shared" si="193"/>
        <v>0</v>
      </c>
      <c r="BF127" s="102">
        <f t="shared" si="193"/>
        <v>0</v>
      </c>
      <c r="BG127" s="102">
        <f t="shared" si="193"/>
        <v>0</v>
      </c>
      <c r="BH127" s="102">
        <f t="shared" si="193"/>
        <v>0</v>
      </c>
      <c r="BI127" s="102">
        <f t="shared" si="193"/>
        <v>11738.05</v>
      </c>
      <c r="BJ127" s="102">
        <f t="shared" si="193"/>
        <v>0</v>
      </c>
      <c r="BK127" s="102">
        <f t="shared" si="193"/>
        <v>10025.73</v>
      </c>
      <c r="BL127" s="102">
        <f t="shared" si="193"/>
        <v>11738.05</v>
      </c>
      <c r="BM127" s="102">
        <f t="shared" si="193"/>
        <v>21763.78</v>
      </c>
      <c r="BN127" s="102">
        <f t="shared" si="193"/>
        <v>26769.45</v>
      </c>
    </row>
    <row r="128" spans="1:66" s="23" customFormat="1" ht="21" customHeight="1" x14ac:dyDescent="0.25">
      <c r="A128" s="11">
        <v>124</v>
      </c>
      <c r="B128" s="64">
        <v>69</v>
      </c>
      <c r="C128" s="65"/>
      <c r="D128" s="66">
        <v>1</v>
      </c>
      <c r="E128" s="71" t="s">
        <v>232</v>
      </c>
      <c r="F128" s="67" t="s">
        <v>233</v>
      </c>
      <c r="G128" s="117" t="s">
        <v>369</v>
      </c>
      <c r="H128" s="117"/>
      <c r="I128" s="117"/>
      <c r="J128" s="70" t="s">
        <v>465</v>
      </c>
      <c r="K128" s="70" t="s">
        <v>466</v>
      </c>
      <c r="L128" s="70">
        <v>241</v>
      </c>
      <c r="M128" s="71" t="s">
        <v>418</v>
      </c>
      <c r="N128" s="71" t="s">
        <v>232</v>
      </c>
      <c r="O128" s="67" t="s">
        <v>233</v>
      </c>
      <c r="P128" s="110" t="s">
        <v>27</v>
      </c>
      <c r="Q128" s="103">
        <v>57124</v>
      </c>
      <c r="R128" s="103">
        <v>52739</v>
      </c>
      <c r="S128" s="104">
        <v>52755</v>
      </c>
      <c r="T128" s="75">
        <f>CEILING(V128,10)</f>
        <v>59630</v>
      </c>
      <c r="U128" s="76">
        <f>(Q128+R128+S128)/3</f>
        <v>54206</v>
      </c>
      <c r="V128" s="76">
        <f>U128*1.1</f>
        <v>59626.600000000006</v>
      </c>
      <c r="W128" s="242">
        <v>57000</v>
      </c>
      <c r="X128" s="77">
        <f>ROUND(W128*11,2)</f>
        <v>627000</v>
      </c>
      <c r="Y128" s="75">
        <f>CEILING(X128,1000)</f>
        <v>627000</v>
      </c>
      <c r="Z128" s="76"/>
      <c r="AA128" s="76"/>
      <c r="AB128" s="76"/>
      <c r="AC128" s="76"/>
      <c r="AD128" s="76"/>
      <c r="AE128" s="76">
        <f>Y128</f>
        <v>627000</v>
      </c>
      <c r="AF128" s="76"/>
      <c r="AG128" s="42" t="s">
        <v>28</v>
      </c>
      <c r="AH128" s="5">
        <v>8760</v>
      </c>
      <c r="AI128" s="76"/>
      <c r="AJ128" s="76"/>
      <c r="AK128" s="76"/>
      <c r="AL128" s="76"/>
      <c r="AM128" s="76"/>
      <c r="AN128" s="78">
        <f>ROUND(Ceny!$B$39*12,2)</f>
        <v>0</v>
      </c>
      <c r="AO128" s="76"/>
      <c r="AP128" s="76"/>
      <c r="AQ128" s="76"/>
      <c r="AR128" s="76"/>
      <c r="AS128" s="76"/>
      <c r="AT128" s="76"/>
      <c r="AU128" s="78">
        <f>ROUND($Y128*Ceny!$B$10/100,2)</f>
        <v>0</v>
      </c>
      <c r="AV128" s="76"/>
      <c r="AW128" s="78">
        <f>ROUND(SUM(AP128:AV128),2)</f>
        <v>0</v>
      </c>
      <c r="AX128" s="73" t="s">
        <v>352</v>
      </c>
      <c r="AY128" s="76"/>
      <c r="AZ128" s="76"/>
      <c r="BA128" s="76"/>
      <c r="BB128" s="76"/>
      <c r="BC128" s="78">
        <f>ROUND((Ceny!$B$48*AE128)/100,2)</f>
        <v>10025.73</v>
      </c>
      <c r="BD128" s="76"/>
      <c r="BE128" s="76"/>
      <c r="BF128" s="76"/>
      <c r="BG128" s="76"/>
      <c r="BH128" s="76"/>
      <c r="BI128" s="78">
        <f>ROUND((Ceny!$D$48*L128*AH128/100),2)</f>
        <v>11738.05</v>
      </c>
      <c r="BJ128" s="76"/>
      <c r="BK128" s="78">
        <f>ROUND(SUM(AY128:BD128),2)</f>
        <v>10025.73</v>
      </c>
      <c r="BL128" s="78">
        <f>ROUND(SUM(BE128:BJ128),2)</f>
        <v>11738.05</v>
      </c>
      <c r="BM128" s="80">
        <f>ROUND(SUM(AI128:AO128)+AW128+BK128+BL128,2)</f>
        <v>21763.78</v>
      </c>
      <c r="BN128" s="80">
        <f>ROUND(BM128*1.23,2)</f>
        <v>26769.45</v>
      </c>
    </row>
    <row r="129" spans="1:66" s="23" customFormat="1" ht="21" customHeight="1" x14ac:dyDescent="0.25">
      <c r="A129" s="11">
        <v>125</v>
      </c>
      <c r="B129" s="91"/>
      <c r="C129" s="92">
        <v>51</v>
      </c>
      <c r="D129" s="93"/>
      <c r="E129" s="94" t="s">
        <v>234</v>
      </c>
      <c r="F129" s="94"/>
      <c r="G129" s="95"/>
      <c r="H129" s="96" t="s">
        <v>557</v>
      </c>
      <c r="I129" s="96" t="s">
        <v>507</v>
      </c>
      <c r="J129" s="97"/>
      <c r="K129" s="97"/>
      <c r="L129" s="98"/>
      <c r="M129" s="99"/>
      <c r="N129" s="99"/>
      <c r="O129" s="99"/>
      <c r="P129" s="99"/>
      <c r="Q129" s="100">
        <f t="shared" ref="Q129:AF129" si="194">SUM(Q130:Q130)</f>
        <v>6577</v>
      </c>
      <c r="R129" s="100">
        <f t="shared" si="194"/>
        <v>6509</v>
      </c>
      <c r="S129" s="100">
        <f t="shared" si="194"/>
        <v>6914</v>
      </c>
      <c r="T129" s="100">
        <f t="shared" si="194"/>
        <v>7340</v>
      </c>
      <c r="U129" s="100">
        <f t="shared" si="194"/>
        <v>6666.666666666667</v>
      </c>
      <c r="V129" s="100">
        <f t="shared" si="194"/>
        <v>7333.3333333333339</v>
      </c>
      <c r="W129" s="100">
        <f t="shared" si="194"/>
        <v>6500</v>
      </c>
      <c r="X129" s="101">
        <f t="shared" si="194"/>
        <v>71500</v>
      </c>
      <c r="Y129" s="100">
        <f t="shared" si="194"/>
        <v>72000</v>
      </c>
      <c r="Z129" s="100">
        <f t="shared" si="194"/>
        <v>0</v>
      </c>
      <c r="AA129" s="100">
        <f t="shared" si="194"/>
        <v>0</v>
      </c>
      <c r="AB129" s="100">
        <f t="shared" si="194"/>
        <v>0</v>
      </c>
      <c r="AC129" s="100">
        <f t="shared" si="194"/>
        <v>72000</v>
      </c>
      <c r="AD129" s="100">
        <f t="shared" si="194"/>
        <v>0</v>
      </c>
      <c r="AE129" s="100">
        <f t="shared" si="194"/>
        <v>0</v>
      </c>
      <c r="AF129" s="100">
        <f t="shared" si="194"/>
        <v>0</v>
      </c>
      <c r="AG129" s="102"/>
      <c r="AH129" s="102"/>
      <c r="AI129" s="102">
        <f t="shared" ref="AI129:AW129" si="195">SUM(AI130:AI130)</f>
        <v>0</v>
      </c>
      <c r="AJ129" s="102">
        <f t="shared" si="195"/>
        <v>0</v>
      </c>
      <c r="AK129" s="102">
        <f t="shared" si="195"/>
        <v>0</v>
      </c>
      <c r="AL129" s="102">
        <f t="shared" si="195"/>
        <v>0</v>
      </c>
      <c r="AM129" s="102">
        <f t="shared" si="195"/>
        <v>0</v>
      </c>
      <c r="AN129" s="102">
        <f t="shared" si="195"/>
        <v>0</v>
      </c>
      <c r="AO129" s="102">
        <f t="shared" si="195"/>
        <v>0</v>
      </c>
      <c r="AP129" s="102">
        <f t="shared" si="195"/>
        <v>0</v>
      </c>
      <c r="AQ129" s="102">
        <f t="shared" si="195"/>
        <v>0</v>
      </c>
      <c r="AR129" s="102">
        <f t="shared" si="195"/>
        <v>0</v>
      </c>
      <c r="AS129" s="102">
        <f t="shared" si="195"/>
        <v>0</v>
      </c>
      <c r="AT129" s="102">
        <f t="shared" si="195"/>
        <v>0</v>
      </c>
      <c r="AU129" s="102">
        <f t="shared" si="195"/>
        <v>0</v>
      </c>
      <c r="AV129" s="102">
        <f t="shared" si="195"/>
        <v>0</v>
      </c>
      <c r="AW129" s="102">
        <f t="shared" si="195"/>
        <v>0</v>
      </c>
      <c r="AX129" s="102"/>
      <c r="AY129" s="102">
        <f t="shared" ref="AY129:BN129" si="196">SUM(AY130:AY130)</f>
        <v>0</v>
      </c>
      <c r="AZ129" s="102">
        <f t="shared" si="196"/>
        <v>0</v>
      </c>
      <c r="BA129" s="102">
        <f t="shared" si="196"/>
        <v>2590.56</v>
      </c>
      <c r="BB129" s="102">
        <f t="shared" si="196"/>
        <v>0</v>
      </c>
      <c r="BC129" s="102">
        <f t="shared" si="196"/>
        <v>0</v>
      </c>
      <c r="BD129" s="102">
        <f t="shared" si="196"/>
        <v>0</v>
      </c>
      <c r="BE129" s="102">
        <f t="shared" si="196"/>
        <v>0</v>
      </c>
      <c r="BF129" s="102">
        <f t="shared" si="196"/>
        <v>0</v>
      </c>
      <c r="BG129" s="102">
        <f t="shared" si="196"/>
        <v>255.36</v>
      </c>
      <c r="BH129" s="102">
        <f t="shared" si="196"/>
        <v>0</v>
      </c>
      <c r="BI129" s="102">
        <f t="shared" si="196"/>
        <v>0</v>
      </c>
      <c r="BJ129" s="102">
        <f t="shared" si="196"/>
        <v>0</v>
      </c>
      <c r="BK129" s="102">
        <f t="shared" si="196"/>
        <v>2590.56</v>
      </c>
      <c r="BL129" s="102">
        <f t="shared" si="196"/>
        <v>255.36</v>
      </c>
      <c r="BM129" s="102">
        <f t="shared" si="196"/>
        <v>2845.92</v>
      </c>
      <c r="BN129" s="102">
        <f t="shared" si="196"/>
        <v>3500.48</v>
      </c>
    </row>
    <row r="130" spans="1:66" ht="21" customHeight="1" x14ac:dyDescent="0.25">
      <c r="A130" s="11">
        <v>126</v>
      </c>
      <c r="B130" s="64">
        <v>70</v>
      </c>
      <c r="C130" s="65"/>
      <c r="D130" s="66">
        <v>1</v>
      </c>
      <c r="E130" s="71" t="s">
        <v>234</v>
      </c>
      <c r="F130" s="67" t="s">
        <v>235</v>
      </c>
      <c r="G130" s="68" t="s">
        <v>236</v>
      </c>
      <c r="H130" s="68"/>
      <c r="I130" s="68"/>
      <c r="J130" s="70" t="s">
        <v>24</v>
      </c>
      <c r="K130" s="70" t="s">
        <v>463</v>
      </c>
      <c r="L130" s="70"/>
      <c r="M130" s="71" t="s">
        <v>418</v>
      </c>
      <c r="N130" s="71" t="s">
        <v>234</v>
      </c>
      <c r="O130" s="67" t="s">
        <v>235</v>
      </c>
      <c r="P130" s="42">
        <v>5732745883</v>
      </c>
      <c r="Q130" s="103">
        <v>6577</v>
      </c>
      <c r="R130" s="103">
        <v>6509</v>
      </c>
      <c r="S130" s="104">
        <v>6914</v>
      </c>
      <c r="T130" s="75">
        <f>CEILING(V130,10)</f>
        <v>7340</v>
      </c>
      <c r="U130" s="76">
        <f>(Q130+R130+S130)/3</f>
        <v>6666.666666666667</v>
      </c>
      <c r="V130" s="76">
        <f>U130*1.1</f>
        <v>7333.3333333333339</v>
      </c>
      <c r="W130" s="242">
        <v>6500</v>
      </c>
      <c r="X130" s="77">
        <f>ROUND(W130*11,2)</f>
        <v>71500</v>
      </c>
      <c r="Y130" s="75">
        <f>CEILING(X130,1000)</f>
        <v>72000</v>
      </c>
      <c r="Z130" s="76"/>
      <c r="AA130" s="76"/>
      <c r="AB130" s="76"/>
      <c r="AC130" s="76">
        <f>$Y130</f>
        <v>72000</v>
      </c>
      <c r="AD130" s="76"/>
      <c r="AE130" s="76"/>
      <c r="AF130" s="76"/>
      <c r="AG130" s="42" t="s">
        <v>28</v>
      </c>
      <c r="AH130" s="5" t="s">
        <v>351</v>
      </c>
      <c r="AI130" s="76"/>
      <c r="AJ130" s="76"/>
      <c r="AK130" s="76"/>
      <c r="AL130" s="78">
        <f>ROUND(Ceny!$B$37*12,2)</f>
        <v>0</v>
      </c>
      <c r="AM130" s="76"/>
      <c r="AN130" s="76"/>
      <c r="AO130" s="76"/>
      <c r="AP130" s="76"/>
      <c r="AQ130" s="76"/>
      <c r="AR130" s="76"/>
      <c r="AS130" s="78">
        <f>ROUND($Y130*Ceny!$B$8/100,2)</f>
        <v>0</v>
      </c>
      <c r="AT130" s="76"/>
      <c r="AU130" s="76"/>
      <c r="AV130" s="76"/>
      <c r="AW130" s="78">
        <f>ROUND(SUM(AP130:AV130),2)</f>
        <v>0</v>
      </c>
      <c r="AX130" s="73" t="s">
        <v>352</v>
      </c>
      <c r="AY130" s="76"/>
      <c r="AZ130" s="76"/>
      <c r="BA130" s="79">
        <f>ROUND(Ceny!$B$46*AC130/100,2)</f>
        <v>2590.56</v>
      </c>
      <c r="BB130" s="76"/>
      <c r="BC130" s="76"/>
      <c r="BD130" s="76"/>
      <c r="BE130" s="76"/>
      <c r="BF130" s="76"/>
      <c r="BG130" s="79">
        <f>ROUND(Ceny!$C$46*12,2)</f>
        <v>255.36</v>
      </c>
      <c r="BH130" s="76"/>
      <c r="BI130" s="76"/>
      <c r="BJ130" s="76"/>
      <c r="BK130" s="78">
        <f>ROUND(SUM(AY130:BD130),2)</f>
        <v>2590.56</v>
      </c>
      <c r="BL130" s="78">
        <f>ROUND(SUM(BE130:BJ130),2)</f>
        <v>255.36</v>
      </c>
      <c r="BM130" s="80">
        <f>ROUND(SUM(AI130:AO130)+AW130+BK130+BL130,2)</f>
        <v>2845.92</v>
      </c>
      <c r="BN130" s="80">
        <f>ROUND(BM130*1.23,2)</f>
        <v>3500.48</v>
      </c>
    </row>
    <row r="131" spans="1:66" s="23" customFormat="1" ht="21" customHeight="1" x14ac:dyDescent="0.25">
      <c r="A131" s="11">
        <v>127</v>
      </c>
      <c r="B131" s="91"/>
      <c r="C131" s="92">
        <v>52</v>
      </c>
      <c r="D131" s="93"/>
      <c r="E131" s="94" t="s">
        <v>312</v>
      </c>
      <c r="F131" s="94"/>
      <c r="G131" s="95"/>
      <c r="H131" s="96" t="s">
        <v>558</v>
      </c>
      <c r="I131" s="96" t="s">
        <v>507</v>
      </c>
      <c r="J131" s="97"/>
      <c r="K131" s="97"/>
      <c r="L131" s="98"/>
      <c r="M131" s="99"/>
      <c r="N131" s="99"/>
      <c r="O131" s="99"/>
      <c r="P131" s="99"/>
      <c r="Q131" s="100">
        <f t="shared" ref="Q131:AF131" si="197">SUM(Q132:Q132)</f>
        <v>38551</v>
      </c>
      <c r="R131" s="100">
        <f t="shared" si="197"/>
        <v>36452</v>
      </c>
      <c r="S131" s="100">
        <f t="shared" si="197"/>
        <v>33732</v>
      </c>
      <c r="T131" s="100">
        <f t="shared" si="197"/>
        <v>39870</v>
      </c>
      <c r="U131" s="100">
        <f t="shared" si="197"/>
        <v>36245</v>
      </c>
      <c r="V131" s="100">
        <f t="shared" si="197"/>
        <v>39869.5</v>
      </c>
      <c r="W131" s="100">
        <f t="shared" si="197"/>
        <v>38000</v>
      </c>
      <c r="X131" s="101">
        <f t="shared" si="197"/>
        <v>418000</v>
      </c>
      <c r="Y131" s="100">
        <f t="shared" si="197"/>
        <v>418000</v>
      </c>
      <c r="Z131" s="100">
        <f t="shared" si="197"/>
        <v>0</v>
      </c>
      <c r="AA131" s="100">
        <f t="shared" si="197"/>
        <v>0</v>
      </c>
      <c r="AB131" s="100">
        <f t="shared" si="197"/>
        <v>0</v>
      </c>
      <c r="AC131" s="100">
        <f t="shared" si="197"/>
        <v>0</v>
      </c>
      <c r="AD131" s="100">
        <f t="shared" si="197"/>
        <v>0</v>
      </c>
      <c r="AE131" s="100">
        <f t="shared" si="197"/>
        <v>418000</v>
      </c>
      <c r="AF131" s="100">
        <f t="shared" si="197"/>
        <v>0</v>
      </c>
      <c r="AG131" s="102"/>
      <c r="AH131" s="102"/>
      <c r="AI131" s="102">
        <f t="shared" ref="AI131:AW131" si="198">SUM(AI132:AI132)</f>
        <v>0</v>
      </c>
      <c r="AJ131" s="102">
        <f t="shared" si="198"/>
        <v>0</v>
      </c>
      <c r="AK131" s="102">
        <f t="shared" si="198"/>
        <v>0</v>
      </c>
      <c r="AL131" s="102">
        <f t="shared" si="198"/>
        <v>0</v>
      </c>
      <c r="AM131" s="102">
        <f t="shared" si="198"/>
        <v>0</v>
      </c>
      <c r="AN131" s="102">
        <f t="shared" si="198"/>
        <v>0</v>
      </c>
      <c r="AO131" s="102">
        <f t="shared" si="198"/>
        <v>0</v>
      </c>
      <c r="AP131" s="102">
        <f t="shared" si="198"/>
        <v>0</v>
      </c>
      <c r="AQ131" s="102">
        <f t="shared" si="198"/>
        <v>0</v>
      </c>
      <c r="AR131" s="102">
        <f t="shared" si="198"/>
        <v>0</v>
      </c>
      <c r="AS131" s="102">
        <f t="shared" si="198"/>
        <v>0</v>
      </c>
      <c r="AT131" s="102">
        <f t="shared" si="198"/>
        <v>0</v>
      </c>
      <c r="AU131" s="102">
        <f t="shared" si="198"/>
        <v>0</v>
      </c>
      <c r="AV131" s="102">
        <f t="shared" si="198"/>
        <v>0</v>
      </c>
      <c r="AW131" s="102">
        <f t="shared" si="198"/>
        <v>0</v>
      </c>
      <c r="AX131" s="102"/>
      <c r="AY131" s="102">
        <f t="shared" ref="AY131:BN131" si="199">SUM(AY132:AY132)</f>
        <v>0</v>
      </c>
      <c r="AZ131" s="102">
        <f t="shared" si="199"/>
        <v>0</v>
      </c>
      <c r="BA131" s="102">
        <f t="shared" si="199"/>
        <v>0</v>
      </c>
      <c r="BB131" s="102">
        <f t="shared" si="199"/>
        <v>0</v>
      </c>
      <c r="BC131" s="102">
        <f t="shared" si="199"/>
        <v>6683.82</v>
      </c>
      <c r="BD131" s="102">
        <f t="shared" si="199"/>
        <v>0</v>
      </c>
      <c r="BE131" s="102">
        <f t="shared" si="199"/>
        <v>0</v>
      </c>
      <c r="BF131" s="102">
        <f t="shared" si="199"/>
        <v>0</v>
      </c>
      <c r="BG131" s="102">
        <f t="shared" si="199"/>
        <v>0</v>
      </c>
      <c r="BH131" s="102">
        <f t="shared" si="199"/>
        <v>0</v>
      </c>
      <c r="BI131" s="102">
        <f t="shared" si="199"/>
        <v>13345.33</v>
      </c>
      <c r="BJ131" s="102">
        <f t="shared" si="199"/>
        <v>0</v>
      </c>
      <c r="BK131" s="102">
        <f t="shared" si="199"/>
        <v>6683.82</v>
      </c>
      <c r="BL131" s="102">
        <f t="shared" si="199"/>
        <v>13345.33</v>
      </c>
      <c r="BM131" s="102">
        <f t="shared" si="199"/>
        <v>20029.150000000001</v>
      </c>
      <c r="BN131" s="102">
        <f t="shared" si="199"/>
        <v>24635.85</v>
      </c>
    </row>
    <row r="132" spans="1:66" s="111" customFormat="1" ht="21" customHeight="1" x14ac:dyDescent="0.25">
      <c r="A132" s="11">
        <v>128</v>
      </c>
      <c r="B132" s="64">
        <v>71</v>
      </c>
      <c r="C132" s="65"/>
      <c r="D132" s="66">
        <v>1</v>
      </c>
      <c r="E132" s="41" t="s">
        <v>312</v>
      </c>
      <c r="F132" s="67" t="s">
        <v>313</v>
      </c>
      <c r="G132" s="117" t="s">
        <v>406</v>
      </c>
      <c r="H132" s="117"/>
      <c r="I132" s="117"/>
      <c r="J132" s="70" t="s">
        <v>465</v>
      </c>
      <c r="K132" s="70" t="s">
        <v>466</v>
      </c>
      <c r="L132" s="70">
        <v>274</v>
      </c>
      <c r="M132" s="71" t="s">
        <v>418</v>
      </c>
      <c r="N132" s="41" t="s">
        <v>312</v>
      </c>
      <c r="O132" s="67" t="s">
        <v>313</v>
      </c>
      <c r="P132" s="110" t="s">
        <v>27</v>
      </c>
      <c r="Q132" s="103">
        <v>38551</v>
      </c>
      <c r="R132" s="103">
        <v>36452</v>
      </c>
      <c r="S132" s="104">
        <v>33732</v>
      </c>
      <c r="T132" s="75">
        <f>CEILING(V132,10)</f>
        <v>39870</v>
      </c>
      <c r="U132" s="76">
        <f>(Q132+R132+S132)/3</f>
        <v>36245</v>
      </c>
      <c r="V132" s="76">
        <f>U132*1.1</f>
        <v>39869.5</v>
      </c>
      <c r="W132" s="242">
        <v>38000</v>
      </c>
      <c r="X132" s="77">
        <f>ROUND(W132*11,2)</f>
        <v>418000</v>
      </c>
      <c r="Y132" s="75">
        <f>CEILING(X132,1000)</f>
        <v>418000</v>
      </c>
      <c r="Z132" s="76"/>
      <c r="AA132" s="76"/>
      <c r="AB132" s="76"/>
      <c r="AC132" s="76"/>
      <c r="AD132" s="76"/>
      <c r="AE132" s="76">
        <f>Y132</f>
        <v>418000</v>
      </c>
      <c r="AF132" s="76"/>
      <c r="AG132" s="42" t="s">
        <v>28</v>
      </c>
      <c r="AH132" s="5">
        <v>8760</v>
      </c>
      <c r="AI132" s="76"/>
      <c r="AJ132" s="76"/>
      <c r="AK132" s="76"/>
      <c r="AL132" s="76"/>
      <c r="AM132" s="76"/>
      <c r="AN132" s="78">
        <f>ROUND(Ceny!$B$39*12,2)</f>
        <v>0</v>
      </c>
      <c r="AO132" s="76"/>
      <c r="AP132" s="76"/>
      <c r="AQ132" s="76"/>
      <c r="AR132" s="76"/>
      <c r="AS132" s="76"/>
      <c r="AT132" s="76"/>
      <c r="AU132" s="78">
        <f>ROUND($Y132*Ceny!$B$10/100,2)</f>
        <v>0</v>
      </c>
      <c r="AV132" s="76"/>
      <c r="AW132" s="78">
        <f>ROUND(SUM(AP132:AV132),2)</f>
        <v>0</v>
      </c>
      <c r="AX132" s="73" t="s">
        <v>352</v>
      </c>
      <c r="AY132" s="76"/>
      <c r="AZ132" s="76"/>
      <c r="BA132" s="76"/>
      <c r="BB132" s="76"/>
      <c r="BC132" s="78">
        <f>ROUND((Ceny!$B$48*AE132)/100,2)</f>
        <v>6683.82</v>
      </c>
      <c r="BD132" s="76"/>
      <c r="BE132" s="76"/>
      <c r="BF132" s="76"/>
      <c r="BG132" s="76"/>
      <c r="BH132" s="76"/>
      <c r="BI132" s="78">
        <f>ROUND((Ceny!$D$48*L132*AH132/100),2)</f>
        <v>13345.33</v>
      </c>
      <c r="BJ132" s="76"/>
      <c r="BK132" s="78">
        <f>ROUND(SUM(AY132:BD132),2)</f>
        <v>6683.82</v>
      </c>
      <c r="BL132" s="78">
        <f>ROUND(SUM(BE132:BJ132),2)</f>
        <v>13345.33</v>
      </c>
      <c r="BM132" s="80">
        <f>ROUND(SUM(AI132:AO132)+AW132+BK132+BL132,2)</f>
        <v>20029.150000000001</v>
      </c>
      <c r="BN132" s="80">
        <f>ROUND(BM132*1.23,2)</f>
        <v>24635.85</v>
      </c>
    </row>
    <row r="133" spans="1:66" s="111" customFormat="1" ht="21" customHeight="1" x14ac:dyDescent="0.25">
      <c r="A133" s="11">
        <v>129</v>
      </c>
      <c r="B133" s="91"/>
      <c r="C133" s="92">
        <v>53</v>
      </c>
      <c r="D133" s="93"/>
      <c r="E133" s="94" t="s">
        <v>237</v>
      </c>
      <c r="F133" s="94"/>
      <c r="G133" s="94"/>
      <c r="H133" s="96" t="s">
        <v>559</v>
      </c>
      <c r="I133" s="96" t="s">
        <v>507</v>
      </c>
      <c r="J133" s="94"/>
      <c r="K133" s="94"/>
      <c r="L133" s="94"/>
      <c r="M133" s="99"/>
      <c r="N133" s="99"/>
      <c r="O133" s="99"/>
      <c r="P133" s="99"/>
      <c r="Q133" s="100">
        <f t="shared" ref="Q133:AF133" si="200">SUM(Q134:Q134)</f>
        <v>54781</v>
      </c>
      <c r="R133" s="100">
        <f t="shared" si="200"/>
        <v>52670</v>
      </c>
      <c r="S133" s="100">
        <f t="shared" si="200"/>
        <v>47134</v>
      </c>
      <c r="T133" s="100">
        <f t="shared" si="200"/>
        <v>56690</v>
      </c>
      <c r="U133" s="100">
        <f t="shared" si="200"/>
        <v>51528.333333333336</v>
      </c>
      <c r="V133" s="100">
        <f t="shared" si="200"/>
        <v>56681.166666666672</v>
      </c>
      <c r="W133" s="100">
        <f t="shared" si="200"/>
        <v>57000</v>
      </c>
      <c r="X133" s="101">
        <f t="shared" si="200"/>
        <v>627000</v>
      </c>
      <c r="Y133" s="100">
        <f t="shared" si="200"/>
        <v>627000</v>
      </c>
      <c r="Z133" s="100">
        <f t="shared" si="200"/>
        <v>0</v>
      </c>
      <c r="AA133" s="100">
        <f t="shared" si="200"/>
        <v>0</v>
      </c>
      <c r="AB133" s="100">
        <f t="shared" si="200"/>
        <v>0</v>
      </c>
      <c r="AC133" s="100">
        <f t="shared" si="200"/>
        <v>0</v>
      </c>
      <c r="AD133" s="100">
        <f t="shared" si="200"/>
        <v>0</v>
      </c>
      <c r="AE133" s="100">
        <f t="shared" si="200"/>
        <v>627000</v>
      </c>
      <c r="AF133" s="100">
        <f t="shared" si="200"/>
        <v>0</v>
      </c>
      <c r="AG133" s="102"/>
      <c r="AH133" s="102"/>
      <c r="AI133" s="102">
        <f t="shared" ref="AI133:AW133" si="201">SUM(AI134:AI134)</f>
        <v>0</v>
      </c>
      <c r="AJ133" s="102">
        <f t="shared" si="201"/>
        <v>0</v>
      </c>
      <c r="AK133" s="102">
        <f t="shared" si="201"/>
        <v>0</v>
      </c>
      <c r="AL133" s="102">
        <f t="shared" si="201"/>
        <v>0</v>
      </c>
      <c r="AM133" s="102">
        <f t="shared" si="201"/>
        <v>0</v>
      </c>
      <c r="AN133" s="102">
        <f t="shared" si="201"/>
        <v>0</v>
      </c>
      <c r="AO133" s="102">
        <f t="shared" si="201"/>
        <v>0</v>
      </c>
      <c r="AP133" s="102">
        <f t="shared" si="201"/>
        <v>0</v>
      </c>
      <c r="AQ133" s="102">
        <f t="shared" si="201"/>
        <v>0</v>
      </c>
      <c r="AR133" s="102">
        <f t="shared" si="201"/>
        <v>0</v>
      </c>
      <c r="AS133" s="102">
        <f t="shared" si="201"/>
        <v>0</v>
      </c>
      <c r="AT133" s="102">
        <f t="shared" si="201"/>
        <v>0</v>
      </c>
      <c r="AU133" s="102">
        <f t="shared" si="201"/>
        <v>0</v>
      </c>
      <c r="AV133" s="102">
        <f t="shared" si="201"/>
        <v>0</v>
      </c>
      <c r="AW133" s="102">
        <f t="shared" si="201"/>
        <v>0</v>
      </c>
      <c r="AX133" s="102"/>
      <c r="AY133" s="102">
        <f t="shared" ref="AY133:BN133" si="202">SUM(AY134:AY134)</f>
        <v>0</v>
      </c>
      <c r="AZ133" s="102">
        <f t="shared" si="202"/>
        <v>0</v>
      </c>
      <c r="BA133" s="102">
        <f t="shared" si="202"/>
        <v>0</v>
      </c>
      <c r="BB133" s="102">
        <f t="shared" si="202"/>
        <v>0</v>
      </c>
      <c r="BC133" s="102">
        <f t="shared" si="202"/>
        <v>10025.73</v>
      </c>
      <c r="BD133" s="102">
        <f t="shared" si="202"/>
        <v>0</v>
      </c>
      <c r="BE133" s="102">
        <f t="shared" si="202"/>
        <v>0</v>
      </c>
      <c r="BF133" s="102">
        <f t="shared" si="202"/>
        <v>0</v>
      </c>
      <c r="BG133" s="102">
        <f t="shared" si="202"/>
        <v>0</v>
      </c>
      <c r="BH133" s="102">
        <f t="shared" si="202"/>
        <v>0</v>
      </c>
      <c r="BI133" s="102">
        <f t="shared" si="202"/>
        <v>15001.32</v>
      </c>
      <c r="BJ133" s="102">
        <f t="shared" si="202"/>
        <v>0</v>
      </c>
      <c r="BK133" s="102">
        <f t="shared" si="202"/>
        <v>10025.73</v>
      </c>
      <c r="BL133" s="102">
        <f t="shared" si="202"/>
        <v>15001.32</v>
      </c>
      <c r="BM133" s="102">
        <f t="shared" si="202"/>
        <v>25027.05</v>
      </c>
      <c r="BN133" s="102">
        <f t="shared" si="202"/>
        <v>30783.27</v>
      </c>
    </row>
    <row r="134" spans="1:66" s="111" customFormat="1" ht="21" customHeight="1" x14ac:dyDescent="0.25">
      <c r="A134" s="11">
        <v>130</v>
      </c>
      <c r="B134" s="64">
        <v>72</v>
      </c>
      <c r="C134" s="65"/>
      <c r="D134" s="66">
        <v>1</v>
      </c>
      <c r="E134" s="71" t="s">
        <v>237</v>
      </c>
      <c r="F134" s="67" t="s">
        <v>238</v>
      </c>
      <c r="G134" s="117" t="s">
        <v>407</v>
      </c>
      <c r="H134" s="117"/>
      <c r="I134" s="117"/>
      <c r="J134" s="70" t="s">
        <v>465</v>
      </c>
      <c r="K134" s="70" t="s">
        <v>466</v>
      </c>
      <c r="L134" s="70">
        <v>308</v>
      </c>
      <c r="M134" s="71" t="s">
        <v>418</v>
      </c>
      <c r="N134" s="71" t="s">
        <v>237</v>
      </c>
      <c r="O134" s="67" t="s">
        <v>238</v>
      </c>
      <c r="P134" s="110" t="s">
        <v>27</v>
      </c>
      <c r="Q134" s="103">
        <v>54781</v>
      </c>
      <c r="R134" s="103">
        <v>52670</v>
      </c>
      <c r="S134" s="104">
        <v>47134</v>
      </c>
      <c r="T134" s="75">
        <f>CEILING(V134,10)</f>
        <v>56690</v>
      </c>
      <c r="U134" s="76">
        <f>(Q134+R134+S134)/3</f>
        <v>51528.333333333336</v>
      </c>
      <c r="V134" s="76">
        <f>U134*1.1</f>
        <v>56681.166666666672</v>
      </c>
      <c r="W134" s="242">
        <v>57000</v>
      </c>
      <c r="X134" s="77">
        <f>ROUND(W134*11,2)</f>
        <v>627000</v>
      </c>
      <c r="Y134" s="75">
        <f>CEILING(X134,1000)</f>
        <v>627000</v>
      </c>
      <c r="Z134" s="76"/>
      <c r="AA134" s="76"/>
      <c r="AB134" s="76"/>
      <c r="AC134" s="76"/>
      <c r="AD134" s="76"/>
      <c r="AE134" s="76">
        <f>Y134</f>
        <v>627000</v>
      </c>
      <c r="AF134" s="76"/>
      <c r="AG134" s="42" t="s">
        <v>28</v>
      </c>
      <c r="AH134" s="5">
        <v>8760</v>
      </c>
      <c r="AI134" s="76"/>
      <c r="AJ134" s="76"/>
      <c r="AK134" s="76"/>
      <c r="AL134" s="76"/>
      <c r="AM134" s="76"/>
      <c r="AN134" s="78">
        <f>ROUND(Ceny!$B$39*12,2)</f>
        <v>0</v>
      </c>
      <c r="AO134" s="76"/>
      <c r="AP134" s="76"/>
      <c r="AQ134" s="76"/>
      <c r="AR134" s="76"/>
      <c r="AS134" s="76"/>
      <c r="AT134" s="76"/>
      <c r="AU134" s="78">
        <f>ROUND($Y134*Ceny!$B$10/100,2)</f>
        <v>0</v>
      </c>
      <c r="AV134" s="76"/>
      <c r="AW134" s="78">
        <f>ROUND(SUM(AP134:AV134),2)</f>
        <v>0</v>
      </c>
      <c r="AX134" s="73" t="s">
        <v>352</v>
      </c>
      <c r="AY134" s="76"/>
      <c r="AZ134" s="76"/>
      <c r="BA134" s="76"/>
      <c r="BB134" s="76"/>
      <c r="BC134" s="78">
        <f>ROUND((Ceny!$B$48*AE134)/100,2)</f>
        <v>10025.73</v>
      </c>
      <c r="BD134" s="76"/>
      <c r="BE134" s="76"/>
      <c r="BF134" s="76"/>
      <c r="BG134" s="76"/>
      <c r="BH134" s="76"/>
      <c r="BI134" s="78">
        <f>ROUND((Ceny!$D$48*L134*AH134/100),2)</f>
        <v>15001.32</v>
      </c>
      <c r="BJ134" s="76"/>
      <c r="BK134" s="78">
        <f>ROUND(SUM(AY134:BD134),2)</f>
        <v>10025.73</v>
      </c>
      <c r="BL134" s="241">
        <f>ROUND(SUM(BE134:BJ134),2)</f>
        <v>15001.32</v>
      </c>
      <c r="BM134" s="80">
        <f>ROUND(SUM(AI134:AO134)+AW134+BK134+BL134,2)</f>
        <v>25027.05</v>
      </c>
      <c r="BN134" s="80">
        <f>ROUND(BM134*1.23,2)</f>
        <v>30783.27</v>
      </c>
    </row>
    <row r="135" spans="1:66" s="111" customFormat="1" ht="21" customHeight="1" x14ac:dyDescent="0.25">
      <c r="A135" s="11">
        <v>131</v>
      </c>
      <c r="B135" s="91"/>
      <c r="C135" s="92">
        <v>54</v>
      </c>
      <c r="D135" s="93"/>
      <c r="E135" s="94" t="s">
        <v>239</v>
      </c>
      <c r="F135" s="94"/>
      <c r="G135" s="95"/>
      <c r="H135" s="96" t="s">
        <v>560</v>
      </c>
      <c r="I135" s="96" t="s">
        <v>507</v>
      </c>
      <c r="J135" s="97"/>
      <c r="K135" s="97"/>
      <c r="L135" s="98"/>
      <c r="M135" s="99"/>
      <c r="N135" s="99"/>
      <c r="O135" s="99"/>
      <c r="P135" s="99"/>
      <c r="Q135" s="100">
        <f t="shared" ref="Q135:AF135" si="203">SUM(Q136:Q136)</f>
        <v>54781</v>
      </c>
      <c r="R135" s="100">
        <f t="shared" si="203"/>
        <v>52670</v>
      </c>
      <c r="S135" s="100">
        <f t="shared" si="203"/>
        <v>47134</v>
      </c>
      <c r="T135" s="100">
        <f t="shared" si="203"/>
        <v>56690</v>
      </c>
      <c r="U135" s="100">
        <f t="shared" si="203"/>
        <v>51528.333333333336</v>
      </c>
      <c r="V135" s="100">
        <f t="shared" si="203"/>
        <v>56681.166666666672</v>
      </c>
      <c r="W135" s="100">
        <f t="shared" si="203"/>
        <v>24500</v>
      </c>
      <c r="X135" s="101">
        <f t="shared" si="203"/>
        <v>269500</v>
      </c>
      <c r="Y135" s="100">
        <f t="shared" si="203"/>
        <v>270000</v>
      </c>
      <c r="Z135" s="100">
        <f t="shared" si="203"/>
        <v>0</v>
      </c>
      <c r="AA135" s="100">
        <f t="shared" si="203"/>
        <v>0</v>
      </c>
      <c r="AB135" s="100">
        <f t="shared" si="203"/>
        <v>0</v>
      </c>
      <c r="AC135" s="100">
        <f t="shared" si="203"/>
        <v>0</v>
      </c>
      <c r="AD135" s="100">
        <f t="shared" si="203"/>
        <v>0</v>
      </c>
      <c r="AE135" s="100">
        <f t="shared" si="203"/>
        <v>270000</v>
      </c>
      <c r="AF135" s="100">
        <f t="shared" si="203"/>
        <v>0</v>
      </c>
      <c r="AG135" s="102"/>
      <c r="AH135" s="102"/>
      <c r="AI135" s="102">
        <f t="shared" ref="AI135:AW135" si="204">SUM(AI136:AI136)</f>
        <v>0</v>
      </c>
      <c r="AJ135" s="102">
        <f t="shared" si="204"/>
        <v>0</v>
      </c>
      <c r="AK135" s="102">
        <f t="shared" si="204"/>
        <v>0</v>
      </c>
      <c r="AL135" s="102">
        <f t="shared" si="204"/>
        <v>0</v>
      </c>
      <c r="AM135" s="102">
        <f t="shared" si="204"/>
        <v>0</v>
      </c>
      <c r="AN135" s="102">
        <f t="shared" si="204"/>
        <v>0</v>
      </c>
      <c r="AO135" s="102">
        <f t="shared" si="204"/>
        <v>0</v>
      </c>
      <c r="AP135" s="102">
        <f t="shared" si="204"/>
        <v>0</v>
      </c>
      <c r="AQ135" s="102">
        <f t="shared" si="204"/>
        <v>0</v>
      </c>
      <c r="AR135" s="102">
        <f t="shared" si="204"/>
        <v>0</v>
      </c>
      <c r="AS135" s="102">
        <f t="shared" si="204"/>
        <v>0</v>
      </c>
      <c r="AT135" s="102">
        <f t="shared" si="204"/>
        <v>0</v>
      </c>
      <c r="AU135" s="102">
        <f t="shared" si="204"/>
        <v>0</v>
      </c>
      <c r="AV135" s="102">
        <f t="shared" si="204"/>
        <v>0</v>
      </c>
      <c r="AW135" s="102">
        <f t="shared" si="204"/>
        <v>0</v>
      </c>
      <c r="AX135" s="102"/>
      <c r="AY135" s="102">
        <f t="shared" ref="AY135:BN135" si="205">SUM(AY136:AY136)</f>
        <v>0</v>
      </c>
      <c r="AZ135" s="102">
        <f t="shared" si="205"/>
        <v>0</v>
      </c>
      <c r="BA135" s="102">
        <f t="shared" si="205"/>
        <v>0</v>
      </c>
      <c r="BB135" s="102">
        <f t="shared" si="205"/>
        <v>0</v>
      </c>
      <c r="BC135" s="102">
        <f t="shared" si="205"/>
        <v>4317.3</v>
      </c>
      <c r="BD135" s="102">
        <f t="shared" si="205"/>
        <v>0</v>
      </c>
      <c r="BE135" s="102">
        <f t="shared" si="205"/>
        <v>0</v>
      </c>
      <c r="BF135" s="102">
        <f t="shared" si="205"/>
        <v>0</v>
      </c>
      <c r="BG135" s="102">
        <f t="shared" si="205"/>
        <v>0</v>
      </c>
      <c r="BH135" s="102">
        <f t="shared" si="205"/>
        <v>0</v>
      </c>
      <c r="BI135" s="102">
        <f t="shared" si="205"/>
        <v>7500.66</v>
      </c>
      <c r="BJ135" s="102">
        <f t="shared" si="205"/>
        <v>0</v>
      </c>
      <c r="BK135" s="102">
        <f t="shared" si="205"/>
        <v>4317.3</v>
      </c>
      <c r="BL135" s="102">
        <f t="shared" si="205"/>
        <v>7500.66</v>
      </c>
      <c r="BM135" s="102">
        <f t="shared" si="205"/>
        <v>11817.96</v>
      </c>
      <c r="BN135" s="102">
        <f t="shared" si="205"/>
        <v>14536.09</v>
      </c>
    </row>
    <row r="136" spans="1:66" s="111" customFormat="1" ht="21" customHeight="1" x14ac:dyDescent="0.25">
      <c r="A136" s="11">
        <v>130</v>
      </c>
      <c r="B136" s="64">
        <v>72</v>
      </c>
      <c r="C136" s="65"/>
      <c r="D136" s="66">
        <v>1</v>
      </c>
      <c r="E136" s="71" t="s">
        <v>239</v>
      </c>
      <c r="F136" s="67" t="s">
        <v>240</v>
      </c>
      <c r="G136" s="117" t="s">
        <v>241</v>
      </c>
      <c r="H136" s="117"/>
      <c r="I136" s="117"/>
      <c r="J136" s="70" t="s">
        <v>465</v>
      </c>
      <c r="K136" s="70" t="s">
        <v>466</v>
      </c>
      <c r="L136" s="70">
        <v>154</v>
      </c>
      <c r="M136" s="71" t="s">
        <v>418</v>
      </c>
      <c r="N136" s="71" t="s">
        <v>239</v>
      </c>
      <c r="O136" s="67" t="s">
        <v>439</v>
      </c>
      <c r="P136" s="110" t="s">
        <v>27</v>
      </c>
      <c r="Q136" s="103">
        <v>54781</v>
      </c>
      <c r="R136" s="103">
        <v>52670</v>
      </c>
      <c r="S136" s="104">
        <v>47134</v>
      </c>
      <c r="T136" s="75">
        <f>CEILING(V136,10)</f>
        <v>56690</v>
      </c>
      <c r="U136" s="76">
        <f>(Q136+R136+S136)/3</f>
        <v>51528.333333333336</v>
      </c>
      <c r="V136" s="76">
        <f>U136*1.1</f>
        <v>56681.166666666672</v>
      </c>
      <c r="W136" s="242">
        <v>24500</v>
      </c>
      <c r="X136" s="77">
        <f>ROUND(W136*11,2)</f>
        <v>269500</v>
      </c>
      <c r="Y136" s="75">
        <f>CEILING(X136,1000)</f>
        <v>270000</v>
      </c>
      <c r="Z136" s="76"/>
      <c r="AA136" s="76"/>
      <c r="AB136" s="76"/>
      <c r="AC136" s="76"/>
      <c r="AD136" s="76"/>
      <c r="AE136" s="76">
        <f>Y136</f>
        <v>270000</v>
      </c>
      <c r="AF136" s="76"/>
      <c r="AG136" s="42" t="s">
        <v>28</v>
      </c>
      <c r="AH136" s="5">
        <v>8760</v>
      </c>
      <c r="AI136" s="76"/>
      <c r="AJ136" s="76"/>
      <c r="AK136" s="76"/>
      <c r="AL136" s="76"/>
      <c r="AM136" s="76"/>
      <c r="AN136" s="78">
        <f>ROUND(Ceny!$B$39*12,2)</f>
        <v>0</v>
      </c>
      <c r="AO136" s="76"/>
      <c r="AP136" s="76"/>
      <c r="AQ136" s="76"/>
      <c r="AR136" s="76"/>
      <c r="AS136" s="76"/>
      <c r="AT136" s="76"/>
      <c r="AU136" s="78">
        <f>ROUND($Y136*Ceny!$B$10/100,2)</f>
        <v>0</v>
      </c>
      <c r="AV136" s="76"/>
      <c r="AW136" s="78">
        <f>ROUND(SUM(AP136:AV136),2)</f>
        <v>0</v>
      </c>
      <c r="AX136" s="73" t="s">
        <v>352</v>
      </c>
      <c r="AY136" s="76"/>
      <c r="AZ136" s="76"/>
      <c r="BA136" s="76"/>
      <c r="BB136" s="76"/>
      <c r="BC136" s="78">
        <f>ROUND((Ceny!$B$48*AE136)/100,2)</f>
        <v>4317.3</v>
      </c>
      <c r="BD136" s="76"/>
      <c r="BE136" s="76"/>
      <c r="BF136" s="76"/>
      <c r="BG136" s="76"/>
      <c r="BH136" s="76"/>
      <c r="BI136" s="78">
        <f>ROUND((Ceny!$D$48*L136*AH136/100),2)</f>
        <v>7500.66</v>
      </c>
      <c r="BJ136" s="76"/>
      <c r="BK136" s="78">
        <f>ROUND(SUM(AY136:BD136),2)</f>
        <v>4317.3</v>
      </c>
      <c r="BL136" s="241">
        <f>ROUND(SUM(BE136:BJ136),2)</f>
        <v>7500.66</v>
      </c>
      <c r="BM136" s="80">
        <f>ROUND(SUM(AI136:AO136)+AW136+BK136+BL136,2)</f>
        <v>11817.96</v>
      </c>
      <c r="BN136" s="80">
        <f>ROUND(BM136*1.23,2)</f>
        <v>14536.09</v>
      </c>
    </row>
    <row r="137" spans="1:66" s="111" customFormat="1" ht="21" customHeight="1" x14ac:dyDescent="0.25">
      <c r="A137" s="11">
        <v>133</v>
      </c>
      <c r="B137" s="91"/>
      <c r="C137" s="92">
        <v>55</v>
      </c>
      <c r="D137" s="93"/>
      <c r="E137" s="94" t="s">
        <v>502</v>
      </c>
      <c r="F137" s="94"/>
      <c r="G137" s="95"/>
      <c r="H137" s="96" t="s">
        <v>561</v>
      </c>
      <c r="I137" s="96" t="s">
        <v>507</v>
      </c>
      <c r="J137" s="97"/>
      <c r="K137" s="97"/>
      <c r="L137" s="98"/>
      <c r="M137" s="99"/>
      <c r="N137" s="99"/>
      <c r="O137" s="99"/>
      <c r="P137" s="99"/>
      <c r="Q137" s="100">
        <f t="shared" ref="Q137:AF137" si="206">SUM(Q138:Q139)</f>
        <v>4800</v>
      </c>
      <c r="R137" s="100">
        <f t="shared" si="206"/>
        <v>5537</v>
      </c>
      <c r="S137" s="100">
        <f t="shared" si="206"/>
        <v>5639</v>
      </c>
      <c r="T137" s="100">
        <f t="shared" si="206"/>
        <v>5870</v>
      </c>
      <c r="U137" s="100">
        <f t="shared" si="206"/>
        <v>5325.333333333333</v>
      </c>
      <c r="V137" s="100">
        <f t="shared" si="206"/>
        <v>5857.8666666666668</v>
      </c>
      <c r="W137" s="100">
        <f t="shared" si="206"/>
        <v>4700</v>
      </c>
      <c r="X137" s="101">
        <f t="shared" si="206"/>
        <v>51700</v>
      </c>
      <c r="Y137" s="100">
        <f t="shared" si="206"/>
        <v>51000</v>
      </c>
      <c r="Z137" s="100">
        <f t="shared" si="206"/>
        <v>0</v>
      </c>
      <c r="AA137" s="100">
        <f t="shared" si="206"/>
        <v>6000</v>
      </c>
      <c r="AB137" s="100">
        <f t="shared" si="206"/>
        <v>45000</v>
      </c>
      <c r="AC137" s="100">
        <f t="shared" si="206"/>
        <v>0</v>
      </c>
      <c r="AD137" s="100">
        <f t="shared" si="206"/>
        <v>0</v>
      </c>
      <c r="AE137" s="100">
        <f t="shared" si="206"/>
        <v>0</v>
      </c>
      <c r="AF137" s="100">
        <f t="shared" si="206"/>
        <v>0</v>
      </c>
      <c r="AG137" s="102"/>
      <c r="AH137" s="102"/>
      <c r="AI137" s="102">
        <f t="shared" ref="AI137:AW137" si="207">SUM(AI138:AI139)</f>
        <v>0</v>
      </c>
      <c r="AJ137" s="102">
        <f t="shared" si="207"/>
        <v>0</v>
      </c>
      <c r="AK137" s="102">
        <f t="shared" si="207"/>
        <v>0</v>
      </c>
      <c r="AL137" s="102">
        <f t="shared" si="207"/>
        <v>0</v>
      </c>
      <c r="AM137" s="102">
        <f t="shared" si="207"/>
        <v>0</v>
      </c>
      <c r="AN137" s="102">
        <f t="shared" si="207"/>
        <v>0</v>
      </c>
      <c r="AO137" s="102">
        <f t="shared" si="207"/>
        <v>0</v>
      </c>
      <c r="AP137" s="102">
        <f t="shared" si="207"/>
        <v>0</v>
      </c>
      <c r="AQ137" s="102">
        <f t="shared" si="207"/>
        <v>0</v>
      </c>
      <c r="AR137" s="102">
        <f t="shared" si="207"/>
        <v>0</v>
      </c>
      <c r="AS137" s="102">
        <f t="shared" si="207"/>
        <v>0</v>
      </c>
      <c r="AT137" s="102">
        <f t="shared" si="207"/>
        <v>0</v>
      </c>
      <c r="AU137" s="102">
        <f t="shared" si="207"/>
        <v>0</v>
      </c>
      <c r="AV137" s="102">
        <f t="shared" si="207"/>
        <v>0</v>
      </c>
      <c r="AW137" s="102">
        <f t="shared" si="207"/>
        <v>0</v>
      </c>
      <c r="AX137" s="102"/>
      <c r="AY137" s="102">
        <f t="shared" ref="AY137:BN137" si="208">SUM(AY138:AY139)</f>
        <v>0</v>
      </c>
      <c r="AZ137" s="102">
        <f t="shared" si="208"/>
        <v>239.88</v>
      </c>
      <c r="BA137" s="102">
        <f t="shared" si="208"/>
        <v>1619.1</v>
      </c>
      <c r="BB137" s="102">
        <f t="shared" si="208"/>
        <v>0</v>
      </c>
      <c r="BC137" s="102">
        <f t="shared" si="208"/>
        <v>0</v>
      </c>
      <c r="BD137" s="102">
        <f t="shared" si="208"/>
        <v>0</v>
      </c>
      <c r="BE137" s="102">
        <f t="shared" si="208"/>
        <v>0</v>
      </c>
      <c r="BF137" s="102">
        <f t="shared" si="208"/>
        <v>97.56</v>
      </c>
      <c r="BG137" s="102">
        <f t="shared" si="208"/>
        <v>255.36</v>
      </c>
      <c r="BH137" s="102">
        <f t="shared" si="208"/>
        <v>0</v>
      </c>
      <c r="BI137" s="102">
        <f t="shared" si="208"/>
        <v>0</v>
      </c>
      <c r="BJ137" s="102">
        <f t="shared" si="208"/>
        <v>0</v>
      </c>
      <c r="BK137" s="102">
        <f t="shared" si="208"/>
        <v>1858.98</v>
      </c>
      <c r="BL137" s="102">
        <f t="shared" si="208"/>
        <v>352.92</v>
      </c>
      <c r="BM137" s="102">
        <f t="shared" si="208"/>
        <v>2211.9</v>
      </c>
      <c r="BN137" s="102">
        <f t="shared" si="208"/>
        <v>2720.6400000000003</v>
      </c>
    </row>
    <row r="138" spans="1:66" ht="21" customHeight="1" x14ac:dyDescent="0.25">
      <c r="A138" s="11">
        <v>134</v>
      </c>
      <c r="B138" s="64">
        <v>74</v>
      </c>
      <c r="C138" s="65"/>
      <c r="D138" s="66">
        <v>1</v>
      </c>
      <c r="E138" s="235" t="s">
        <v>503</v>
      </c>
      <c r="F138" s="67" t="s">
        <v>242</v>
      </c>
      <c r="G138" s="68" t="s">
        <v>243</v>
      </c>
      <c r="H138" s="68"/>
      <c r="I138" s="68"/>
      <c r="J138" s="70" t="s">
        <v>473</v>
      </c>
      <c r="K138" s="70" t="s">
        <v>463</v>
      </c>
      <c r="L138" s="70"/>
      <c r="M138" s="71" t="s">
        <v>418</v>
      </c>
      <c r="N138" s="71" t="s">
        <v>502</v>
      </c>
      <c r="O138" s="67" t="s">
        <v>242</v>
      </c>
      <c r="P138" s="110" t="s">
        <v>27</v>
      </c>
      <c r="Q138" s="103">
        <v>4325</v>
      </c>
      <c r="R138" s="103">
        <v>5020</v>
      </c>
      <c r="S138" s="104">
        <v>5064</v>
      </c>
      <c r="T138" s="75">
        <f>CEILING(V138,10)</f>
        <v>5290</v>
      </c>
      <c r="U138" s="76">
        <f>(Q138+R138+S138)/3</f>
        <v>4803</v>
      </c>
      <c r="V138" s="76">
        <f>U138*1.1</f>
        <v>5283.3</v>
      </c>
      <c r="W138" s="242">
        <v>4100</v>
      </c>
      <c r="X138" s="77">
        <f>ROUND(W138*11,2)</f>
        <v>45100</v>
      </c>
      <c r="Y138" s="75">
        <f>FLOOR(X138,1000)</f>
        <v>45000</v>
      </c>
      <c r="Z138" s="76"/>
      <c r="AA138" s="76"/>
      <c r="AB138" s="76">
        <f>$Y138</f>
        <v>45000</v>
      </c>
      <c r="AC138" s="76"/>
      <c r="AD138" s="76"/>
      <c r="AE138" s="76"/>
      <c r="AF138" s="76"/>
      <c r="AG138" s="42" t="s">
        <v>28</v>
      </c>
      <c r="AH138" s="5" t="s">
        <v>351</v>
      </c>
      <c r="AI138" s="76"/>
      <c r="AJ138" s="76"/>
      <c r="AK138" s="78">
        <f>ROUND(Ceny!$B$36*12,2)</f>
        <v>0</v>
      </c>
      <c r="AL138" s="76"/>
      <c r="AM138" s="76"/>
      <c r="AN138" s="76"/>
      <c r="AO138" s="76"/>
      <c r="AP138" s="76"/>
      <c r="AQ138" s="76"/>
      <c r="AR138" s="78">
        <f>ROUND($Y138*Ceny!$B$7/100,2)</f>
        <v>0</v>
      </c>
      <c r="AS138" s="76"/>
      <c r="AT138" s="76"/>
      <c r="AU138" s="76"/>
      <c r="AV138" s="76"/>
      <c r="AW138" s="78">
        <f>ROUND(SUM(AP138:AV138),2)</f>
        <v>0</v>
      </c>
      <c r="AX138" s="73" t="s">
        <v>352</v>
      </c>
      <c r="AY138" s="76"/>
      <c r="AZ138" s="76"/>
      <c r="BA138" s="79">
        <f>ROUND(Ceny!$B$46*AB138/100,2)</f>
        <v>1619.1</v>
      </c>
      <c r="BB138" s="76"/>
      <c r="BC138" s="76"/>
      <c r="BD138" s="76"/>
      <c r="BE138" s="76"/>
      <c r="BF138" s="76"/>
      <c r="BG138" s="79">
        <f>ROUND(Ceny!$C$46*12,2)</f>
        <v>255.36</v>
      </c>
      <c r="BH138" s="76"/>
      <c r="BI138" s="76"/>
      <c r="BJ138" s="76"/>
      <c r="BK138" s="78">
        <f>ROUND(SUM(AY138:BD138),2)</f>
        <v>1619.1</v>
      </c>
      <c r="BL138" s="78">
        <f>ROUND(SUM(BE138:BJ138),2)</f>
        <v>255.36</v>
      </c>
      <c r="BM138" s="80">
        <f>ROUND(SUM(AI138:AO138)+AW138+BK138+BL138,2)</f>
        <v>1874.46</v>
      </c>
      <c r="BN138" s="80">
        <f>ROUND(BM138*1.23,2)</f>
        <v>2305.59</v>
      </c>
    </row>
    <row r="139" spans="1:66" ht="21" customHeight="1" x14ac:dyDescent="0.25">
      <c r="A139" s="11">
        <v>135</v>
      </c>
      <c r="B139" s="64">
        <v>75</v>
      </c>
      <c r="C139" s="65"/>
      <c r="D139" s="66">
        <v>2</v>
      </c>
      <c r="E139" s="235" t="s">
        <v>504</v>
      </c>
      <c r="F139" s="67" t="s">
        <v>242</v>
      </c>
      <c r="G139" s="68" t="s">
        <v>244</v>
      </c>
      <c r="H139" s="68"/>
      <c r="I139" s="68"/>
      <c r="J139" s="70" t="s">
        <v>469</v>
      </c>
      <c r="K139" s="70" t="s">
        <v>470</v>
      </c>
      <c r="L139" s="70"/>
      <c r="M139" s="71" t="s">
        <v>418</v>
      </c>
      <c r="N139" s="71" t="s">
        <v>502</v>
      </c>
      <c r="O139" s="67" t="s">
        <v>242</v>
      </c>
      <c r="P139" s="110" t="s">
        <v>27</v>
      </c>
      <c r="Q139" s="103">
        <v>475</v>
      </c>
      <c r="R139" s="103">
        <v>517</v>
      </c>
      <c r="S139" s="104">
        <v>575</v>
      </c>
      <c r="T139" s="75">
        <f>CEILING(V139,10)</f>
        <v>580</v>
      </c>
      <c r="U139" s="76">
        <f>(Q139+R139+S139)/3</f>
        <v>522.33333333333337</v>
      </c>
      <c r="V139" s="76">
        <f>U139*1.1</f>
        <v>574.56666666666672</v>
      </c>
      <c r="W139" s="242">
        <v>600</v>
      </c>
      <c r="X139" s="77">
        <f>ROUND(W139*11,2)</f>
        <v>6600</v>
      </c>
      <c r="Y139" s="75">
        <f>FLOOR(X139,1000)</f>
        <v>6000</v>
      </c>
      <c r="Z139" s="76"/>
      <c r="AA139" s="76">
        <f>Y139</f>
        <v>6000</v>
      </c>
      <c r="AB139" s="76"/>
      <c r="AC139" s="76"/>
      <c r="AD139" s="76"/>
      <c r="AE139" s="76"/>
      <c r="AF139" s="76"/>
      <c r="AG139" s="42" t="s">
        <v>28</v>
      </c>
      <c r="AH139" s="5" t="s">
        <v>351</v>
      </c>
      <c r="AI139" s="76"/>
      <c r="AJ139" s="78">
        <f>ROUND(Ceny!$B$35*12,2)</f>
        <v>0</v>
      </c>
      <c r="AK139" s="76"/>
      <c r="AL139" s="76"/>
      <c r="AM139" s="76"/>
      <c r="AN139" s="76"/>
      <c r="AO139" s="76"/>
      <c r="AP139" s="76"/>
      <c r="AQ139" s="78">
        <f>ROUND($Y139*Ceny!$B$6/100,2)</f>
        <v>0</v>
      </c>
      <c r="AR139" s="76"/>
      <c r="AS139" s="76"/>
      <c r="AT139" s="76"/>
      <c r="AU139" s="76"/>
      <c r="AV139" s="76"/>
      <c r="AW139" s="78">
        <f>ROUND(SUM(AP139:AV139),2)</f>
        <v>0</v>
      </c>
      <c r="AX139" s="73" t="s">
        <v>352</v>
      </c>
      <c r="AY139" s="76"/>
      <c r="AZ139" s="78">
        <f>ROUND(Ceny!$B$45*AA139/100,2)</f>
        <v>239.88</v>
      </c>
      <c r="BA139" s="76"/>
      <c r="BB139" s="76"/>
      <c r="BC139" s="76"/>
      <c r="BD139" s="76"/>
      <c r="BE139" s="76"/>
      <c r="BF139" s="78">
        <f>ROUND(Ceny!$C$45*12,2)</f>
        <v>97.56</v>
      </c>
      <c r="BG139" s="76"/>
      <c r="BH139" s="76"/>
      <c r="BI139" s="76"/>
      <c r="BJ139" s="76"/>
      <c r="BK139" s="78">
        <f>ROUND(SUM(AY139:BD139),2)</f>
        <v>239.88</v>
      </c>
      <c r="BL139" s="78">
        <f>ROUND(SUM(BE139:BJ139),2)</f>
        <v>97.56</v>
      </c>
      <c r="BM139" s="80">
        <f>ROUND(SUM(AI139:AO139)+AW139+BK139+BL139,2)</f>
        <v>337.44</v>
      </c>
      <c r="BN139" s="80">
        <f>ROUND(BM139*1.23,2)</f>
        <v>415.05</v>
      </c>
    </row>
    <row r="140" spans="1:66" s="23" customFormat="1" ht="21" customHeight="1" x14ac:dyDescent="0.25">
      <c r="A140" s="11">
        <v>136</v>
      </c>
      <c r="B140" s="91"/>
      <c r="C140" s="92">
        <v>56</v>
      </c>
      <c r="D140" s="93"/>
      <c r="E140" s="94" t="s">
        <v>245</v>
      </c>
      <c r="F140" s="94"/>
      <c r="G140" s="95"/>
      <c r="H140" s="96" t="s">
        <v>562</v>
      </c>
      <c r="I140" s="96" t="s">
        <v>507</v>
      </c>
      <c r="J140" s="97"/>
      <c r="K140" s="97"/>
      <c r="L140" s="98"/>
      <c r="M140" s="99"/>
      <c r="N140" s="99"/>
      <c r="O140" s="99"/>
      <c r="P140" s="99"/>
      <c r="Q140" s="100">
        <f t="shared" ref="Q140:AF140" si="209">SUM(Q141:Q141)</f>
        <v>562</v>
      </c>
      <c r="R140" s="100">
        <f t="shared" si="209"/>
        <v>723</v>
      </c>
      <c r="S140" s="100">
        <f t="shared" si="209"/>
        <v>788</v>
      </c>
      <c r="T140" s="100">
        <f t="shared" si="209"/>
        <v>770</v>
      </c>
      <c r="U140" s="100">
        <f t="shared" si="209"/>
        <v>691</v>
      </c>
      <c r="V140" s="100">
        <f t="shared" si="209"/>
        <v>760.1</v>
      </c>
      <c r="W140" s="100">
        <f t="shared" si="209"/>
        <v>600</v>
      </c>
      <c r="X140" s="101">
        <f t="shared" si="209"/>
        <v>6600</v>
      </c>
      <c r="Y140" s="100">
        <f t="shared" si="209"/>
        <v>7000</v>
      </c>
      <c r="Z140" s="100">
        <f t="shared" si="209"/>
        <v>0</v>
      </c>
      <c r="AA140" s="100">
        <f t="shared" si="209"/>
        <v>7000</v>
      </c>
      <c r="AB140" s="100">
        <f t="shared" si="209"/>
        <v>0</v>
      </c>
      <c r="AC140" s="100">
        <f t="shared" si="209"/>
        <v>0</v>
      </c>
      <c r="AD140" s="100">
        <f t="shared" si="209"/>
        <v>0</v>
      </c>
      <c r="AE140" s="100">
        <f t="shared" si="209"/>
        <v>0</v>
      </c>
      <c r="AF140" s="100">
        <f t="shared" si="209"/>
        <v>0</v>
      </c>
      <c r="AG140" s="102"/>
      <c r="AH140" s="102"/>
      <c r="AI140" s="102">
        <f t="shared" ref="AI140:AW140" si="210">SUM(AI141:AI141)</f>
        <v>0</v>
      </c>
      <c r="AJ140" s="102">
        <f t="shared" si="210"/>
        <v>0</v>
      </c>
      <c r="AK140" s="102">
        <f t="shared" si="210"/>
        <v>0</v>
      </c>
      <c r="AL140" s="102">
        <f t="shared" si="210"/>
        <v>0</v>
      </c>
      <c r="AM140" s="102">
        <f t="shared" si="210"/>
        <v>0</v>
      </c>
      <c r="AN140" s="102">
        <f t="shared" si="210"/>
        <v>0</v>
      </c>
      <c r="AO140" s="102">
        <f t="shared" si="210"/>
        <v>0</v>
      </c>
      <c r="AP140" s="102">
        <f t="shared" si="210"/>
        <v>0</v>
      </c>
      <c r="AQ140" s="102">
        <f t="shared" si="210"/>
        <v>0</v>
      </c>
      <c r="AR140" s="102">
        <f t="shared" si="210"/>
        <v>0</v>
      </c>
      <c r="AS140" s="102">
        <f t="shared" si="210"/>
        <v>0</v>
      </c>
      <c r="AT140" s="102">
        <f t="shared" si="210"/>
        <v>0</v>
      </c>
      <c r="AU140" s="102">
        <f t="shared" si="210"/>
        <v>0</v>
      </c>
      <c r="AV140" s="102">
        <f t="shared" si="210"/>
        <v>0</v>
      </c>
      <c r="AW140" s="102">
        <f t="shared" si="210"/>
        <v>0</v>
      </c>
      <c r="AX140" s="102"/>
      <c r="AY140" s="102">
        <f t="shared" ref="AY140:BN140" si="211">SUM(AY141:AY141)</f>
        <v>0</v>
      </c>
      <c r="AZ140" s="102">
        <f t="shared" si="211"/>
        <v>279.86</v>
      </c>
      <c r="BA140" s="102">
        <f t="shared" si="211"/>
        <v>0</v>
      </c>
      <c r="BB140" s="102">
        <f t="shared" si="211"/>
        <v>0</v>
      </c>
      <c r="BC140" s="102">
        <f t="shared" si="211"/>
        <v>0</v>
      </c>
      <c r="BD140" s="102">
        <f t="shared" si="211"/>
        <v>0</v>
      </c>
      <c r="BE140" s="102">
        <f t="shared" si="211"/>
        <v>0</v>
      </c>
      <c r="BF140" s="102">
        <f t="shared" si="211"/>
        <v>97.56</v>
      </c>
      <c r="BG140" s="102">
        <f t="shared" si="211"/>
        <v>0</v>
      </c>
      <c r="BH140" s="102">
        <f t="shared" si="211"/>
        <v>0</v>
      </c>
      <c r="BI140" s="102">
        <f t="shared" si="211"/>
        <v>0</v>
      </c>
      <c r="BJ140" s="102">
        <f t="shared" si="211"/>
        <v>0</v>
      </c>
      <c r="BK140" s="102">
        <f t="shared" si="211"/>
        <v>279.86</v>
      </c>
      <c r="BL140" s="102">
        <f t="shared" si="211"/>
        <v>97.56</v>
      </c>
      <c r="BM140" s="102">
        <f t="shared" si="211"/>
        <v>377.42</v>
      </c>
      <c r="BN140" s="102">
        <f t="shared" si="211"/>
        <v>464.23</v>
      </c>
    </row>
    <row r="141" spans="1:66" ht="21" customHeight="1" x14ac:dyDescent="0.25">
      <c r="A141" s="11">
        <v>137</v>
      </c>
      <c r="B141" s="64">
        <v>76</v>
      </c>
      <c r="C141" s="65"/>
      <c r="D141" s="66">
        <v>1</v>
      </c>
      <c r="E141" s="71" t="s">
        <v>245</v>
      </c>
      <c r="F141" s="67" t="s">
        <v>246</v>
      </c>
      <c r="G141" s="68" t="s">
        <v>247</v>
      </c>
      <c r="H141" s="68"/>
      <c r="I141" s="68"/>
      <c r="J141" s="70" t="s">
        <v>469</v>
      </c>
      <c r="K141" s="70" t="s">
        <v>470</v>
      </c>
      <c r="L141" s="70"/>
      <c r="M141" s="71" t="s">
        <v>418</v>
      </c>
      <c r="N141" s="71" t="s">
        <v>245</v>
      </c>
      <c r="O141" s="67" t="s">
        <v>246</v>
      </c>
      <c r="P141" s="110" t="s">
        <v>27</v>
      </c>
      <c r="Q141" s="103">
        <v>562</v>
      </c>
      <c r="R141" s="103">
        <v>723</v>
      </c>
      <c r="S141" s="104">
        <v>788</v>
      </c>
      <c r="T141" s="75">
        <f>CEILING(V141,10)</f>
        <v>770</v>
      </c>
      <c r="U141" s="76">
        <f>(Q141+R141+S141)/3</f>
        <v>691</v>
      </c>
      <c r="V141" s="76">
        <f>U141*1.1</f>
        <v>760.1</v>
      </c>
      <c r="W141" s="242">
        <v>600</v>
      </c>
      <c r="X141" s="77">
        <f>ROUND(W141*11,2)</f>
        <v>6600</v>
      </c>
      <c r="Y141" s="75">
        <f>CEILING(X141,1000)</f>
        <v>7000</v>
      </c>
      <c r="Z141" s="76"/>
      <c r="AA141" s="76">
        <f>Y141</f>
        <v>7000</v>
      </c>
      <c r="AB141" s="76"/>
      <c r="AC141" s="76"/>
      <c r="AD141" s="76"/>
      <c r="AE141" s="76"/>
      <c r="AF141" s="76"/>
      <c r="AG141" s="42" t="s">
        <v>28</v>
      </c>
      <c r="AH141" s="5" t="s">
        <v>351</v>
      </c>
      <c r="AI141" s="76"/>
      <c r="AJ141" s="78">
        <f>ROUND(Ceny!$B$35*12,2)</f>
        <v>0</v>
      </c>
      <c r="AK141" s="76"/>
      <c r="AL141" s="76"/>
      <c r="AM141" s="76"/>
      <c r="AN141" s="76"/>
      <c r="AO141" s="76"/>
      <c r="AP141" s="76"/>
      <c r="AQ141" s="78">
        <f>ROUND($Y141*Ceny!$B$6/100,2)</f>
        <v>0</v>
      </c>
      <c r="AR141" s="76"/>
      <c r="AS141" s="76"/>
      <c r="AT141" s="76"/>
      <c r="AU141" s="76"/>
      <c r="AV141" s="76"/>
      <c r="AW141" s="78">
        <f>ROUND(SUM(AP141:AV141),2)</f>
        <v>0</v>
      </c>
      <c r="AX141" s="73" t="s">
        <v>352</v>
      </c>
      <c r="AY141" s="76"/>
      <c r="AZ141" s="78">
        <f>ROUND(Ceny!$B$45*AA141/100,2)</f>
        <v>279.86</v>
      </c>
      <c r="BA141" s="76"/>
      <c r="BB141" s="76"/>
      <c r="BC141" s="76"/>
      <c r="BD141" s="76"/>
      <c r="BE141" s="76"/>
      <c r="BF141" s="78">
        <f>ROUND(Ceny!$C$45*12,2)</f>
        <v>97.56</v>
      </c>
      <c r="BG141" s="76"/>
      <c r="BH141" s="76"/>
      <c r="BI141" s="76"/>
      <c r="BJ141" s="76"/>
      <c r="BK141" s="78">
        <f>ROUND(SUM(AY141:BD141),2)</f>
        <v>279.86</v>
      </c>
      <c r="BL141" s="78">
        <f>ROUND(SUM(BE141:BJ141),2)</f>
        <v>97.56</v>
      </c>
      <c r="BM141" s="80">
        <f>ROUND(SUM(AI141:AO141)+AW141+BK141+BL141,2)</f>
        <v>377.42</v>
      </c>
      <c r="BN141" s="80">
        <f>ROUND(BM141*1.23,2)</f>
        <v>464.23</v>
      </c>
    </row>
    <row r="142" spans="1:66" ht="21" customHeight="1" x14ac:dyDescent="0.25">
      <c r="A142" s="11">
        <v>138</v>
      </c>
      <c r="B142" s="91"/>
      <c r="C142" s="92">
        <v>57</v>
      </c>
      <c r="D142" s="93"/>
      <c r="E142" s="94" t="s">
        <v>248</v>
      </c>
      <c r="F142" s="94"/>
      <c r="G142" s="95"/>
      <c r="H142" s="96" t="s">
        <v>563</v>
      </c>
      <c r="I142" s="96" t="s">
        <v>507</v>
      </c>
      <c r="J142" s="97"/>
      <c r="K142" s="97"/>
      <c r="L142" s="98"/>
      <c r="M142" s="99"/>
      <c r="N142" s="99"/>
      <c r="O142" s="99"/>
      <c r="P142" s="99"/>
      <c r="Q142" s="100">
        <f t="shared" ref="Q142:AF142" si="212">SUM(Q143:Q144)</f>
        <v>766</v>
      </c>
      <c r="R142" s="100">
        <f t="shared" si="212"/>
        <v>820</v>
      </c>
      <c r="S142" s="100">
        <f t="shared" si="212"/>
        <v>949</v>
      </c>
      <c r="T142" s="100">
        <f t="shared" si="212"/>
        <v>940</v>
      </c>
      <c r="U142" s="100">
        <f t="shared" si="212"/>
        <v>845</v>
      </c>
      <c r="V142" s="100">
        <f t="shared" si="212"/>
        <v>929.50000000000011</v>
      </c>
      <c r="W142" s="100">
        <f t="shared" si="212"/>
        <v>1290</v>
      </c>
      <c r="X142" s="101">
        <f t="shared" si="212"/>
        <v>14190</v>
      </c>
      <c r="Y142" s="100">
        <f t="shared" si="212"/>
        <v>14000</v>
      </c>
      <c r="Z142" s="100">
        <f t="shared" si="212"/>
        <v>1000</v>
      </c>
      <c r="AA142" s="100">
        <f t="shared" si="212"/>
        <v>13000</v>
      </c>
      <c r="AB142" s="100">
        <f t="shared" si="212"/>
        <v>0</v>
      </c>
      <c r="AC142" s="100">
        <f t="shared" si="212"/>
        <v>0</v>
      </c>
      <c r="AD142" s="100">
        <f t="shared" si="212"/>
        <v>0</v>
      </c>
      <c r="AE142" s="100">
        <f t="shared" si="212"/>
        <v>0</v>
      </c>
      <c r="AF142" s="100">
        <f t="shared" si="212"/>
        <v>0</v>
      </c>
      <c r="AG142" s="102"/>
      <c r="AH142" s="102"/>
      <c r="AI142" s="102">
        <f t="shared" ref="AI142:AW142" si="213">SUM(AI143:AI144)</f>
        <v>0</v>
      </c>
      <c r="AJ142" s="102">
        <f t="shared" si="213"/>
        <v>0</v>
      </c>
      <c r="AK142" s="102">
        <f t="shared" si="213"/>
        <v>0</v>
      </c>
      <c r="AL142" s="102">
        <f t="shared" si="213"/>
        <v>0</v>
      </c>
      <c r="AM142" s="102">
        <f t="shared" si="213"/>
        <v>0</v>
      </c>
      <c r="AN142" s="102">
        <f t="shared" si="213"/>
        <v>0</v>
      </c>
      <c r="AO142" s="102">
        <f t="shared" si="213"/>
        <v>0</v>
      </c>
      <c r="AP142" s="102">
        <f t="shared" si="213"/>
        <v>0</v>
      </c>
      <c r="AQ142" s="102">
        <f t="shared" si="213"/>
        <v>0</v>
      </c>
      <c r="AR142" s="102">
        <f t="shared" si="213"/>
        <v>0</v>
      </c>
      <c r="AS142" s="102">
        <f t="shared" si="213"/>
        <v>0</v>
      </c>
      <c r="AT142" s="102">
        <f t="shared" si="213"/>
        <v>0</v>
      </c>
      <c r="AU142" s="102">
        <f t="shared" si="213"/>
        <v>0</v>
      </c>
      <c r="AV142" s="102">
        <f t="shared" si="213"/>
        <v>0</v>
      </c>
      <c r="AW142" s="102">
        <f t="shared" si="213"/>
        <v>0</v>
      </c>
      <c r="AX142" s="102"/>
      <c r="AY142" s="102">
        <f t="shared" ref="AY142:BN142" si="214">SUM(AY143:AY144)</f>
        <v>50.66</v>
      </c>
      <c r="AZ142" s="102">
        <f t="shared" si="214"/>
        <v>519.74</v>
      </c>
      <c r="BA142" s="102">
        <f t="shared" si="214"/>
        <v>0</v>
      </c>
      <c r="BB142" s="102">
        <f t="shared" si="214"/>
        <v>0</v>
      </c>
      <c r="BC142" s="102">
        <f t="shared" si="214"/>
        <v>0</v>
      </c>
      <c r="BD142" s="102">
        <f t="shared" si="214"/>
        <v>0</v>
      </c>
      <c r="BE142" s="102">
        <f t="shared" si="214"/>
        <v>45.96</v>
      </c>
      <c r="BF142" s="102">
        <f t="shared" si="214"/>
        <v>97.56</v>
      </c>
      <c r="BG142" s="102">
        <f t="shared" si="214"/>
        <v>0</v>
      </c>
      <c r="BH142" s="102">
        <f t="shared" si="214"/>
        <v>0</v>
      </c>
      <c r="BI142" s="102">
        <f t="shared" si="214"/>
        <v>0</v>
      </c>
      <c r="BJ142" s="102">
        <f t="shared" si="214"/>
        <v>0</v>
      </c>
      <c r="BK142" s="102">
        <f t="shared" si="214"/>
        <v>570.4</v>
      </c>
      <c r="BL142" s="102">
        <f t="shared" si="214"/>
        <v>143.52000000000001</v>
      </c>
      <c r="BM142" s="102">
        <f t="shared" si="214"/>
        <v>713.92</v>
      </c>
      <c r="BN142" s="102">
        <f t="shared" si="214"/>
        <v>878.12</v>
      </c>
    </row>
    <row r="143" spans="1:66" s="111" customFormat="1" ht="21" customHeight="1" x14ac:dyDescent="0.25">
      <c r="A143" s="11">
        <v>139</v>
      </c>
      <c r="B143" s="64">
        <v>77</v>
      </c>
      <c r="C143" s="65"/>
      <c r="D143" s="66">
        <v>1</v>
      </c>
      <c r="E143" s="71" t="s">
        <v>252</v>
      </c>
      <c r="F143" s="67" t="s">
        <v>250</v>
      </c>
      <c r="G143" s="68" t="s">
        <v>251</v>
      </c>
      <c r="H143" s="68"/>
      <c r="I143" s="68"/>
      <c r="J143" s="70" t="s">
        <v>469</v>
      </c>
      <c r="K143" s="70" t="s">
        <v>470</v>
      </c>
      <c r="L143" s="70"/>
      <c r="M143" s="71" t="s">
        <v>418</v>
      </c>
      <c r="N143" s="71" t="s">
        <v>248</v>
      </c>
      <c r="O143" s="67" t="s">
        <v>250</v>
      </c>
      <c r="P143" s="110" t="s">
        <v>27</v>
      </c>
      <c r="Q143" s="103">
        <v>658</v>
      </c>
      <c r="R143" s="103">
        <v>753</v>
      </c>
      <c r="S143" s="104">
        <v>923</v>
      </c>
      <c r="T143" s="75">
        <f>CEILING(V143,10)</f>
        <v>860</v>
      </c>
      <c r="U143" s="76">
        <f>(Q143+R143+S143)/3</f>
        <v>778</v>
      </c>
      <c r="V143" s="76">
        <f>U143*1.1</f>
        <v>855.80000000000007</v>
      </c>
      <c r="W143" s="242">
        <v>1200</v>
      </c>
      <c r="X143" s="77">
        <f>ROUND(W143*11,2)</f>
        <v>13200</v>
      </c>
      <c r="Y143" s="75">
        <f>FLOOR(X143,1000)</f>
        <v>13000</v>
      </c>
      <c r="Z143" s="119"/>
      <c r="AA143" s="76">
        <f>Y143</f>
        <v>13000</v>
      </c>
      <c r="AB143" s="76"/>
      <c r="AC143" s="76"/>
      <c r="AD143" s="76"/>
      <c r="AE143" s="76"/>
      <c r="AF143" s="76"/>
      <c r="AG143" s="42" t="s">
        <v>28</v>
      </c>
      <c r="AH143" s="5" t="s">
        <v>351</v>
      </c>
      <c r="AI143" s="78"/>
      <c r="AJ143" s="78">
        <f>ROUND(Ceny!$B$35*12,2)</f>
        <v>0</v>
      </c>
      <c r="AK143" s="76"/>
      <c r="AL143" s="76"/>
      <c r="AM143" s="76"/>
      <c r="AN143" s="76"/>
      <c r="AO143" s="76"/>
      <c r="AP143" s="78"/>
      <c r="AQ143" s="78">
        <f>ROUND($Y143*Ceny!$B$6/100,2)</f>
        <v>0</v>
      </c>
      <c r="AR143" s="76"/>
      <c r="AS143" s="76"/>
      <c r="AT143" s="76"/>
      <c r="AU143" s="76"/>
      <c r="AV143" s="76"/>
      <c r="AW143" s="78">
        <f>ROUND(SUM(AP143:AV143),2)</f>
        <v>0</v>
      </c>
      <c r="AX143" s="73" t="s">
        <v>352</v>
      </c>
      <c r="AY143" s="78"/>
      <c r="AZ143" s="78">
        <f>ROUND(Ceny!$B$45*AA143/100,2)</f>
        <v>519.74</v>
      </c>
      <c r="BA143" s="76"/>
      <c r="BB143" s="76"/>
      <c r="BC143" s="76"/>
      <c r="BD143" s="76"/>
      <c r="BE143" s="78"/>
      <c r="BF143" s="78">
        <f>ROUND(Ceny!$C$45*12,2)</f>
        <v>97.56</v>
      </c>
      <c r="BG143" s="76"/>
      <c r="BH143" s="76"/>
      <c r="BI143" s="76"/>
      <c r="BJ143" s="76"/>
      <c r="BK143" s="78">
        <f>ROUND(SUM(AY143:BD143),2)</f>
        <v>519.74</v>
      </c>
      <c r="BL143" s="78">
        <f>ROUND(SUM(BE143:BJ143),2)</f>
        <v>97.56</v>
      </c>
      <c r="BM143" s="80">
        <f>ROUND(SUM(AI143:AO143)+AW143+BK143+BL143,2)</f>
        <v>617.29999999999995</v>
      </c>
      <c r="BN143" s="80">
        <f>ROUND(BM143*1.23,2)</f>
        <v>759.28</v>
      </c>
    </row>
    <row r="144" spans="1:66" s="111" customFormat="1" ht="21" customHeight="1" x14ac:dyDescent="0.25">
      <c r="A144" s="11">
        <v>140</v>
      </c>
      <c r="B144" s="64">
        <v>78</v>
      </c>
      <c r="C144" s="65"/>
      <c r="D144" s="66">
        <v>2</v>
      </c>
      <c r="E144" s="71" t="s">
        <v>249</v>
      </c>
      <c r="F144" s="67" t="s">
        <v>250</v>
      </c>
      <c r="G144" s="68" t="s">
        <v>253</v>
      </c>
      <c r="H144" s="68"/>
      <c r="I144" s="68"/>
      <c r="J144" s="70" t="s">
        <v>471</v>
      </c>
      <c r="K144" s="70" t="s">
        <v>472</v>
      </c>
      <c r="L144" s="70"/>
      <c r="M144" s="71" t="s">
        <v>418</v>
      </c>
      <c r="N144" s="71" t="s">
        <v>248</v>
      </c>
      <c r="O144" s="67" t="s">
        <v>250</v>
      </c>
      <c r="P144" s="110" t="s">
        <v>27</v>
      </c>
      <c r="Q144" s="103">
        <v>108</v>
      </c>
      <c r="R144" s="103">
        <v>67</v>
      </c>
      <c r="S144" s="104">
        <v>26</v>
      </c>
      <c r="T144" s="75">
        <f>CEILING(V144,10)</f>
        <v>80</v>
      </c>
      <c r="U144" s="76">
        <f>(Q144+R144+S144)/3</f>
        <v>67</v>
      </c>
      <c r="V144" s="76">
        <f>U144*1.1</f>
        <v>73.7</v>
      </c>
      <c r="W144" s="242">
        <v>90</v>
      </c>
      <c r="X144" s="77">
        <f>ROUND(W144*11,2)</f>
        <v>990</v>
      </c>
      <c r="Y144" s="75">
        <v>1000</v>
      </c>
      <c r="Z144" s="76">
        <f>Y144</f>
        <v>1000</v>
      </c>
      <c r="AA144" s="76"/>
      <c r="AB144" s="76"/>
      <c r="AC144" s="76"/>
      <c r="AD144" s="76"/>
      <c r="AE144" s="76"/>
      <c r="AF144" s="76"/>
      <c r="AG144" s="42" t="s">
        <v>28</v>
      </c>
      <c r="AH144" s="5" t="s">
        <v>351</v>
      </c>
      <c r="AI144" s="78">
        <f>ROUND(Ceny!$B$34*12,2)</f>
        <v>0</v>
      </c>
      <c r="AJ144" s="78"/>
      <c r="AK144" s="76"/>
      <c r="AL144" s="76"/>
      <c r="AM144" s="76"/>
      <c r="AN144" s="76"/>
      <c r="AO144" s="76"/>
      <c r="AP144" s="78">
        <f>ROUND($Y144*Ceny!$B$5/100,2)</f>
        <v>0</v>
      </c>
      <c r="AQ144" s="78"/>
      <c r="AR144" s="76"/>
      <c r="AS144" s="76"/>
      <c r="AT144" s="76"/>
      <c r="AU144" s="76"/>
      <c r="AV144" s="76"/>
      <c r="AW144" s="78">
        <f>ROUND(SUM(AP144:AV144),2)</f>
        <v>0</v>
      </c>
      <c r="AX144" s="73" t="s">
        <v>352</v>
      </c>
      <c r="AY144" s="78">
        <f>ROUND(Ceny!$B$44*Z144/100,2)</f>
        <v>50.66</v>
      </c>
      <c r="AZ144" s="78"/>
      <c r="BA144" s="76"/>
      <c r="BB144" s="76"/>
      <c r="BC144" s="76"/>
      <c r="BD144" s="76"/>
      <c r="BE144" s="78">
        <f>ROUND(Ceny!$C$44*12,2)</f>
        <v>45.96</v>
      </c>
      <c r="BF144" s="78"/>
      <c r="BG144" s="76"/>
      <c r="BH144" s="76"/>
      <c r="BI144" s="76"/>
      <c r="BJ144" s="76"/>
      <c r="BK144" s="78">
        <f>ROUND(SUM(AY144:BD144),2)</f>
        <v>50.66</v>
      </c>
      <c r="BL144" s="78">
        <f>ROUND(SUM(BE144:BJ144),2)</f>
        <v>45.96</v>
      </c>
      <c r="BM144" s="80">
        <f>ROUND(SUM(AI144:AO144)+AW144+BK144+BL144,2)</f>
        <v>96.62</v>
      </c>
      <c r="BN144" s="80">
        <f>ROUND(BM144*1.23,2)</f>
        <v>118.84</v>
      </c>
    </row>
    <row r="145" spans="1:66" s="111" customFormat="1" ht="21" customHeight="1" x14ac:dyDescent="0.25">
      <c r="A145" s="11">
        <v>141</v>
      </c>
      <c r="B145" s="91"/>
      <c r="C145" s="92">
        <v>58</v>
      </c>
      <c r="D145" s="93"/>
      <c r="E145" s="94" t="s">
        <v>254</v>
      </c>
      <c r="F145" s="94"/>
      <c r="G145" s="95"/>
      <c r="H145" s="96" t="s">
        <v>564</v>
      </c>
      <c r="I145" s="96" t="s">
        <v>507</v>
      </c>
      <c r="J145" s="97"/>
      <c r="K145" s="97"/>
      <c r="L145" s="98"/>
      <c r="M145" s="99"/>
      <c r="N145" s="99"/>
      <c r="O145" s="99"/>
      <c r="P145" s="99"/>
      <c r="Q145" s="100">
        <f t="shared" ref="Q145:AF145" si="215">SUM(Q146:Q147)</f>
        <v>99200</v>
      </c>
      <c r="R145" s="100">
        <f t="shared" si="215"/>
        <v>53325</v>
      </c>
      <c r="S145" s="100">
        <f t="shared" si="215"/>
        <v>41098</v>
      </c>
      <c r="T145" s="100">
        <f t="shared" si="215"/>
        <v>71010</v>
      </c>
      <c r="U145" s="100">
        <f t="shared" si="215"/>
        <v>64541</v>
      </c>
      <c r="V145" s="100">
        <f t="shared" si="215"/>
        <v>70995.100000000006</v>
      </c>
      <c r="W145" s="100">
        <f t="shared" si="215"/>
        <v>66800</v>
      </c>
      <c r="X145" s="101">
        <f t="shared" si="215"/>
        <v>734800</v>
      </c>
      <c r="Y145" s="100">
        <f t="shared" si="215"/>
        <v>735000</v>
      </c>
      <c r="Z145" s="100">
        <f t="shared" si="215"/>
        <v>0</v>
      </c>
      <c r="AA145" s="100">
        <f t="shared" si="215"/>
        <v>0</v>
      </c>
      <c r="AB145" s="100">
        <f t="shared" si="215"/>
        <v>0</v>
      </c>
      <c r="AC145" s="100">
        <f t="shared" si="215"/>
        <v>20000</v>
      </c>
      <c r="AD145" s="100">
        <f t="shared" si="215"/>
        <v>0</v>
      </c>
      <c r="AE145" s="100">
        <f t="shared" si="215"/>
        <v>715000</v>
      </c>
      <c r="AF145" s="100">
        <f t="shared" si="215"/>
        <v>0</v>
      </c>
      <c r="AG145" s="102"/>
      <c r="AH145" s="102"/>
      <c r="AI145" s="102">
        <f t="shared" ref="AI145:AW145" si="216">SUM(AI146:AI147)</f>
        <v>0</v>
      </c>
      <c r="AJ145" s="102">
        <f t="shared" si="216"/>
        <v>0</v>
      </c>
      <c r="AK145" s="102">
        <f t="shared" si="216"/>
        <v>0</v>
      </c>
      <c r="AL145" s="102">
        <f t="shared" si="216"/>
        <v>0</v>
      </c>
      <c r="AM145" s="102">
        <f t="shared" si="216"/>
        <v>0</v>
      </c>
      <c r="AN145" s="102">
        <f t="shared" si="216"/>
        <v>0</v>
      </c>
      <c r="AO145" s="102">
        <f t="shared" si="216"/>
        <v>0</v>
      </c>
      <c r="AP145" s="102">
        <f t="shared" si="216"/>
        <v>0</v>
      </c>
      <c r="AQ145" s="102">
        <f t="shared" si="216"/>
        <v>0</v>
      </c>
      <c r="AR145" s="102">
        <f t="shared" si="216"/>
        <v>0</v>
      </c>
      <c r="AS145" s="102">
        <f t="shared" si="216"/>
        <v>0</v>
      </c>
      <c r="AT145" s="102">
        <f t="shared" si="216"/>
        <v>0</v>
      </c>
      <c r="AU145" s="102">
        <f t="shared" si="216"/>
        <v>0</v>
      </c>
      <c r="AV145" s="102">
        <f t="shared" si="216"/>
        <v>0</v>
      </c>
      <c r="AW145" s="102">
        <f t="shared" si="216"/>
        <v>0</v>
      </c>
      <c r="AX145" s="102"/>
      <c r="AY145" s="102">
        <f t="shared" ref="AY145:BN145" si="217">SUM(AY146:AY147)</f>
        <v>0</v>
      </c>
      <c r="AZ145" s="102">
        <f t="shared" si="217"/>
        <v>0</v>
      </c>
      <c r="BA145" s="102">
        <f t="shared" si="217"/>
        <v>719.6</v>
      </c>
      <c r="BB145" s="102">
        <f t="shared" si="217"/>
        <v>0</v>
      </c>
      <c r="BC145" s="102">
        <f t="shared" si="217"/>
        <v>11432.85</v>
      </c>
      <c r="BD145" s="102">
        <f t="shared" si="217"/>
        <v>0</v>
      </c>
      <c r="BE145" s="102">
        <f t="shared" si="217"/>
        <v>0</v>
      </c>
      <c r="BF145" s="102">
        <f t="shared" si="217"/>
        <v>0</v>
      </c>
      <c r="BG145" s="102">
        <f t="shared" si="217"/>
        <v>255.36</v>
      </c>
      <c r="BH145" s="102">
        <f t="shared" si="217"/>
        <v>0</v>
      </c>
      <c r="BI145" s="102">
        <f t="shared" si="217"/>
        <v>13345.33</v>
      </c>
      <c r="BJ145" s="102">
        <f t="shared" si="217"/>
        <v>0</v>
      </c>
      <c r="BK145" s="102">
        <f t="shared" si="217"/>
        <v>12152.45</v>
      </c>
      <c r="BL145" s="102">
        <f t="shared" si="217"/>
        <v>13600.69</v>
      </c>
      <c r="BM145" s="102">
        <f t="shared" si="217"/>
        <v>25753.14</v>
      </c>
      <c r="BN145" s="102">
        <f t="shared" si="217"/>
        <v>31676.36</v>
      </c>
    </row>
    <row r="146" spans="1:66" s="111" customFormat="1" ht="21" customHeight="1" x14ac:dyDescent="0.25">
      <c r="A146" s="11">
        <v>142</v>
      </c>
      <c r="B146" s="64">
        <v>79</v>
      </c>
      <c r="C146" s="65"/>
      <c r="D146" s="66">
        <v>1</v>
      </c>
      <c r="E146" s="71" t="s">
        <v>258</v>
      </c>
      <c r="F146" s="67" t="s">
        <v>256</v>
      </c>
      <c r="G146" s="117" t="s">
        <v>370</v>
      </c>
      <c r="H146" s="117"/>
      <c r="I146" s="117"/>
      <c r="J146" s="70" t="s">
        <v>465</v>
      </c>
      <c r="K146" s="70" t="s">
        <v>466</v>
      </c>
      <c r="L146" s="70">
        <v>274</v>
      </c>
      <c r="M146" s="71" t="s">
        <v>418</v>
      </c>
      <c r="N146" s="71" t="s">
        <v>254</v>
      </c>
      <c r="O146" s="67" t="s">
        <v>256</v>
      </c>
      <c r="P146" s="42">
        <v>5732745883</v>
      </c>
      <c r="Q146" s="103">
        <v>97497</v>
      </c>
      <c r="R146" s="103">
        <v>50906</v>
      </c>
      <c r="S146" s="104">
        <v>39588</v>
      </c>
      <c r="T146" s="75">
        <f>CEILING(V146,10)</f>
        <v>68940</v>
      </c>
      <c r="U146" s="76">
        <f>(Q146+R146+S146)/3</f>
        <v>62663.666666666664</v>
      </c>
      <c r="V146" s="76">
        <f>U146*1.1</f>
        <v>68930.03333333334</v>
      </c>
      <c r="W146" s="242">
        <v>65000</v>
      </c>
      <c r="X146" s="77">
        <f>ROUND(W146*11,2)</f>
        <v>715000</v>
      </c>
      <c r="Y146" s="75">
        <f>FLOOR(X146,1000)</f>
        <v>715000</v>
      </c>
      <c r="Z146" s="76"/>
      <c r="AA146" s="76"/>
      <c r="AB146" s="76"/>
      <c r="AC146" s="76"/>
      <c r="AD146" s="76"/>
      <c r="AE146" s="76">
        <f>Y146</f>
        <v>715000</v>
      </c>
      <c r="AF146" s="76"/>
      <c r="AG146" s="42" t="s">
        <v>28</v>
      </c>
      <c r="AH146" s="5">
        <v>8760</v>
      </c>
      <c r="AI146" s="76"/>
      <c r="AJ146" s="76"/>
      <c r="AK146" s="76"/>
      <c r="AL146" s="76"/>
      <c r="AM146" s="76"/>
      <c r="AN146" s="78">
        <f>ROUND(Ceny!$B$39*12,2)</f>
        <v>0</v>
      </c>
      <c r="AO146" s="76"/>
      <c r="AP146" s="76"/>
      <c r="AQ146" s="76"/>
      <c r="AR146" s="76"/>
      <c r="AS146" s="76"/>
      <c r="AT146" s="76"/>
      <c r="AU146" s="78">
        <f>ROUND($Y146*Ceny!$B$10/100,2)</f>
        <v>0</v>
      </c>
      <c r="AV146" s="76"/>
      <c r="AW146" s="78">
        <f>ROUND(SUM(AP146:AV146),2)</f>
        <v>0</v>
      </c>
      <c r="AX146" s="73" t="s">
        <v>352</v>
      </c>
      <c r="AY146" s="76"/>
      <c r="AZ146" s="76"/>
      <c r="BA146" s="76"/>
      <c r="BB146" s="76"/>
      <c r="BC146" s="78">
        <f>ROUND((Ceny!$B$48*AE146)/100,2)</f>
        <v>11432.85</v>
      </c>
      <c r="BD146" s="76"/>
      <c r="BE146" s="76"/>
      <c r="BF146" s="76"/>
      <c r="BG146" s="76"/>
      <c r="BH146" s="76"/>
      <c r="BI146" s="78">
        <f>ROUND((Ceny!$D$48*L146*AH146/100),2)</f>
        <v>13345.33</v>
      </c>
      <c r="BJ146" s="76"/>
      <c r="BK146" s="78">
        <f>ROUND(SUM(AY146:BD146),2)</f>
        <v>11432.85</v>
      </c>
      <c r="BL146" s="78">
        <f>ROUND(SUM(BE146:BJ146),2)</f>
        <v>13345.33</v>
      </c>
      <c r="BM146" s="80">
        <f>ROUND(SUM(AI146:AO146)+AW146+BK146+BL146,2)</f>
        <v>24778.18</v>
      </c>
      <c r="BN146" s="80">
        <f>ROUND(BM146*1.23,2)</f>
        <v>30477.16</v>
      </c>
    </row>
    <row r="147" spans="1:66" s="111" customFormat="1" ht="21" customHeight="1" x14ac:dyDescent="0.25">
      <c r="A147" s="11">
        <v>143</v>
      </c>
      <c r="B147" s="64">
        <v>80</v>
      </c>
      <c r="C147" s="65"/>
      <c r="D147" s="66">
        <v>2</v>
      </c>
      <c r="E147" s="71" t="s">
        <v>255</v>
      </c>
      <c r="F147" s="67" t="s">
        <v>256</v>
      </c>
      <c r="G147" s="68" t="s">
        <v>257</v>
      </c>
      <c r="H147" s="68"/>
      <c r="I147" s="68"/>
      <c r="J147" s="70" t="s">
        <v>24</v>
      </c>
      <c r="K147" s="70" t="s">
        <v>463</v>
      </c>
      <c r="L147" s="70"/>
      <c r="M147" s="71" t="s">
        <v>418</v>
      </c>
      <c r="N147" s="71" t="s">
        <v>254</v>
      </c>
      <c r="O147" s="67" t="s">
        <v>256</v>
      </c>
      <c r="P147" s="42">
        <v>5732745883</v>
      </c>
      <c r="Q147" s="103">
        <v>1703</v>
      </c>
      <c r="R147" s="103">
        <v>2419</v>
      </c>
      <c r="S147" s="104">
        <v>1510</v>
      </c>
      <c r="T147" s="75">
        <f>CEILING(V147,10)</f>
        <v>2070</v>
      </c>
      <c r="U147" s="76">
        <f>(Q147+R147+S147)/3</f>
        <v>1877.3333333333333</v>
      </c>
      <c r="V147" s="76">
        <f>U147*1.1</f>
        <v>2065.0666666666666</v>
      </c>
      <c r="W147" s="242">
        <v>1800</v>
      </c>
      <c r="X147" s="77">
        <f>ROUND(W147*11,2)</f>
        <v>19800</v>
      </c>
      <c r="Y147" s="75">
        <f>CEILING(X147,1000)</f>
        <v>20000</v>
      </c>
      <c r="Z147" s="76"/>
      <c r="AA147" s="76"/>
      <c r="AB147" s="76"/>
      <c r="AC147" s="76">
        <f>$Y147</f>
        <v>20000</v>
      </c>
      <c r="AD147" s="76"/>
      <c r="AE147" s="76"/>
      <c r="AF147" s="76"/>
      <c r="AG147" s="42" t="s">
        <v>28</v>
      </c>
      <c r="AH147" s="5" t="s">
        <v>351</v>
      </c>
      <c r="AI147" s="76"/>
      <c r="AJ147" s="76"/>
      <c r="AK147" s="76"/>
      <c r="AL147" s="78">
        <f>ROUND(Ceny!$B$37*12,2)</f>
        <v>0</v>
      </c>
      <c r="AM147" s="76"/>
      <c r="AN147" s="76"/>
      <c r="AO147" s="76"/>
      <c r="AP147" s="76"/>
      <c r="AQ147" s="76"/>
      <c r="AR147" s="76"/>
      <c r="AS147" s="78">
        <f>ROUND($Y147*Ceny!$B$8/100,2)</f>
        <v>0</v>
      </c>
      <c r="AT147" s="76"/>
      <c r="AU147" s="76"/>
      <c r="AV147" s="76"/>
      <c r="AW147" s="78">
        <f>ROUND(SUM(AP147:AV147),2)</f>
        <v>0</v>
      </c>
      <c r="AX147" s="73" t="s">
        <v>352</v>
      </c>
      <c r="AY147" s="76"/>
      <c r="AZ147" s="76"/>
      <c r="BA147" s="79">
        <f>ROUND(Ceny!$B$46*AC147/100,2)</f>
        <v>719.6</v>
      </c>
      <c r="BB147" s="76"/>
      <c r="BC147" s="76"/>
      <c r="BD147" s="76"/>
      <c r="BE147" s="76"/>
      <c r="BF147" s="76"/>
      <c r="BG147" s="79">
        <f>ROUND(Ceny!$C$46*12,2)</f>
        <v>255.36</v>
      </c>
      <c r="BH147" s="76"/>
      <c r="BI147" s="76"/>
      <c r="BJ147" s="76"/>
      <c r="BK147" s="78">
        <f>ROUND(SUM(AY147:BD147),2)</f>
        <v>719.6</v>
      </c>
      <c r="BL147" s="78">
        <f>ROUND(SUM(BE147:BJ147),2)</f>
        <v>255.36</v>
      </c>
      <c r="BM147" s="80">
        <f>ROUND(SUM(AI147:AO147)+AW147+BK147+BL147,2)</f>
        <v>974.96</v>
      </c>
      <c r="BN147" s="80">
        <f>ROUND(BM147*1.23,2)</f>
        <v>1199.2</v>
      </c>
    </row>
    <row r="148" spans="1:66" ht="21" customHeight="1" x14ac:dyDescent="0.25">
      <c r="A148" s="11">
        <v>144</v>
      </c>
      <c r="B148" s="91"/>
      <c r="C148" s="92">
        <v>59</v>
      </c>
      <c r="D148" s="93"/>
      <c r="E148" s="94" t="s">
        <v>259</v>
      </c>
      <c r="F148" s="94"/>
      <c r="G148" s="95"/>
      <c r="H148" s="96" t="s">
        <v>565</v>
      </c>
      <c r="I148" s="96" t="s">
        <v>507</v>
      </c>
      <c r="J148" s="97"/>
      <c r="K148" s="97"/>
      <c r="L148" s="98"/>
      <c r="M148" s="99"/>
      <c r="N148" s="99"/>
      <c r="O148" s="99"/>
      <c r="P148" s="99"/>
      <c r="Q148" s="100">
        <f t="shared" ref="Q148:AF148" si="218">SUM(Q149:Q149)</f>
        <v>873</v>
      </c>
      <c r="R148" s="100">
        <f t="shared" si="218"/>
        <v>933</v>
      </c>
      <c r="S148" s="100">
        <f t="shared" si="218"/>
        <v>772</v>
      </c>
      <c r="T148" s="100">
        <f t="shared" si="218"/>
        <v>950</v>
      </c>
      <c r="U148" s="100">
        <f t="shared" si="218"/>
        <v>859.33333333333337</v>
      </c>
      <c r="V148" s="100">
        <f t="shared" si="218"/>
        <v>945.26666666666677</v>
      </c>
      <c r="W148" s="100">
        <f t="shared" si="218"/>
        <v>950</v>
      </c>
      <c r="X148" s="101">
        <f t="shared" si="218"/>
        <v>10450</v>
      </c>
      <c r="Y148" s="100">
        <f t="shared" si="218"/>
        <v>11000</v>
      </c>
      <c r="Z148" s="100">
        <f t="shared" si="218"/>
        <v>0</v>
      </c>
      <c r="AA148" s="100">
        <f t="shared" si="218"/>
        <v>11000</v>
      </c>
      <c r="AB148" s="100">
        <f t="shared" si="218"/>
        <v>0</v>
      </c>
      <c r="AC148" s="100">
        <f t="shared" si="218"/>
        <v>0</v>
      </c>
      <c r="AD148" s="100">
        <f t="shared" si="218"/>
        <v>0</v>
      </c>
      <c r="AE148" s="100">
        <f t="shared" si="218"/>
        <v>0</v>
      </c>
      <c r="AF148" s="100">
        <f t="shared" si="218"/>
        <v>0</v>
      </c>
      <c r="AG148" s="102"/>
      <c r="AH148" s="102"/>
      <c r="AI148" s="102">
        <f t="shared" ref="AI148:AW148" si="219">SUM(AI149:AI149)</f>
        <v>0</v>
      </c>
      <c r="AJ148" s="102">
        <f t="shared" si="219"/>
        <v>0</v>
      </c>
      <c r="AK148" s="102">
        <f t="shared" si="219"/>
        <v>0</v>
      </c>
      <c r="AL148" s="102">
        <f t="shared" si="219"/>
        <v>0</v>
      </c>
      <c r="AM148" s="102">
        <f t="shared" si="219"/>
        <v>0</v>
      </c>
      <c r="AN148" s="102">
        <f t="shared" si="219"/>
        <v>0</v>
      </c>
      <c r="AO148" s="102">
        <f t="shared" si="219"/>
        <v>0</v>
      </c>
      <c r="AP148" s="102">
        <f t="shared" si="219"/>
        <v>0</v>
      </c>
      <c r="AQ148" s="102">
        <f t="shared" si="219"/>
        <v>0</v>
      </c>
      <c r="AR148" s="102">
        <f t="shared" si="219"/>
        <v>0</v>
      </c>
      <c r="AS148" s="102">
        <f t="shared" si="219"/>
        <v>0</v>
      </c>
      <c r="AT148" s="102">
        <f t="shared" si="219"/>
        <v>0</v>
      </c>
      <c r="AU148" s="102">
        <f t="shared" si="219"/>
        <v>0</v>
      </c>
      <c r="AV148" s="102">
        <f t="shared" si="219"/>
        <v>0</v>
      </c>
      <c r="AW148" s="102">
        <f t="shared" si="219"/>
        <v>0</v>
      </c>
      <c r="AX148" s="102"/>
      <c r="AY148" s="102">
        <f t="shared" ref="AY148:BN148" si="220">SUM(AY149:AY149)</f>
        <v>0</v>
      </c>
      <c r="AZ148" s="102">
        <f t="shared" si="220"/>
        <v>439.78</v>
      </c>
      <c r="BA148" s="102">
        <f t="shared" si="220"/>
        <v>0</v>
      </c>
      <c r="BB148" s="102">
        <f t="shared" si="220"/>
        <v>0</v>
      </c>
      <c r="BC148" s="102">
        <f t="shared" si="220"/>
        <v>0</v>
      </c>
      <c r="BD148" s="102">
        <f t="shared" si="220"/>
        <v>0</v>
      </c>
      <c r="BE148" s="102">
        <f t="shared" si="220"/>
        <v>0</v>
      </c>
      <c r="BF148" s="102">
        <f t="shared" si="220"/>
        <v>97.56</v>
      </c>
      <c r="BG148" s="102">
        <f t="shared" si="220"/>
        <v>0</v>
      </c>
      <c r="BH148" s="102">
        <f t="shared" si="220"/>
        <v>0</v>
      </c>
      <c r="BI148" s="102">
        <f t="shared" si="220"/>
        <v>0</v>
      </c>
      <c r="BJ148" s="102">
        <f t="shared" si="220"/>
        <v>0</v>
      </c>
      <c r="BK148" s="102">
        <f t="shared" si="220"/>
        <v>439.78</v>
      </c>
      <c r="BL148" s="102">
        <f t="shared" si="220"/>
        <v>97.56</v>
      </c>
      <c r="BM148" s="102">
        <f t="shared" si="220"/>
        <v>537.34</v>
      </c>
      <c r="BN148" s="102">
        <f t="shared" si="220"/>
        <v>660.93</v>
      </c>
    </row>
    <row r="149" spans="1:66" ht="21" customHeight="1" x14ac:dyDescent="0.25">
      <c r="A149" s="11">
        <v>145</v>
      </c>
      <c r="B149" s="64">
        <v>81</v>
      </c>
      <c r="C149" s="65"/>
      <c r="D149" s="66">
        <v>1</v>
      </c>
      <c r="E149" s="71" t="s">
        <v>259</v>
      </c>
      <c r="F149" s="67" t="s">
        <v>260</v>
      </c>
      <c r="G149" s="68" t="s">
        <v>261</v>
      </c>
      <c r="H149" s="68"/>
      <c r="I149" s="68"/>
      <c r="J149" s="70" t="s">
        <v>469</v>
      </c>
      <c r="K149" s="70" t="s">
        <v>470</v>
      </c>
      <c r="L149" s="70"/>
      <c r="M149" s="71" t="s">
        <v>418</v>
      </c>
      <c r="N149" s="71" t="s">
        <v>259</v>
      </c>
      <c r="O149" s="67" t="s">
        <v>260</v>
      </c>
      <c r="P149" s="110" t="s">
        <v>27</v>
      </c>
      <c r="Q149" s="103">
        <v>873</v>
      </c>
      <c r="R149" s="103">
        <v>933</v>
      </c>
      <c r="S149" s="104">
        <v>772</v>
      </c>
      <c r="T149" s="75">
        <f>CEILING(V149,10)</f>
        <v>950</v>
      </c>
      <c r="U149" s="76">
        <f>(Q149+R149+S149)/3</f>
        <v>859.33333333333337</v>
      </c>
      <c r="V149" s="76">
        <f>U149*1.1</f>
        <v>945.26666666666677</v>
      </c>
      <c r="W149" s="242">
        <v>950</v>
      </c>
      <c r="X149" s="77">
        <f>ROUND(W149*11,2)</f>
        <v>10450</v>
      </c>
      <c r="Y149" s="75">
        <f>CEILING(X149,1000)</f>
        <v>11000</v>
      </c>
      <c r="Z149" s="76"/>
      <c r="AA149" s="76">
        <f>Y149</f>
        <v>11000</v>
      </c>
      <c r="AB149" s="76"/>
      <c r="AC149" s="76"/>
      <c r="AD149" s="76"/>
      <c r="AE149" s="76"/>
      <c r="AF149" s="76"/>
      <c r="AG149" s="42" t="s">
        <v>28</v>
      </c>
      <c r="AH149" s="5" t="s">
        <v>351</v>
      </c>
      <c r="AI149" s="76"/>
      <c r="AJ149" s="78">
        <f>ROUND(Ceny!$B$35*12,2)</f>
        <v>0</v>
      </c>
      <c r="AK149" s="76"/>
      <c r="AL149" s="76"/>
      <c r="AM149" s="76"/>
      <c r="AN149" s="76"/>
      <c r="AO149" s="76"/>
      <c r="AP149" s="76"/>
      <c r="AQ149" s="78">
        <f>ROUND($Y149*Ceny!$B$6/100,2)</f>
        <v>0</v>
      </c>
      <c r="AR149" s="76"/>
      <c r="AS149" s="76"/>
      <c r="AT149" s="76"/>
      <c r="AU149" s="76"/>
      <c r="AV149" s="76"/>
      <c r="AW149" s="78">
        <f>ROUND(SUM(AP149:AV149),2)</f>
        <v>0</v>
      </c>
      <c r="AX149" s="73" t="s">
        <v>352</v>
      </c>
      <c r="AY149" s="76"/>
      <c r="AZ149" s="78">
        <f>ROUND(Ceny!$B$45*AA149/100,2)</f>
        <v>439.78</v>
      </c>
      <c r="BA149" s="76"/>
      <c r="BB149" s="76"/>
      <c r="BC149" s="76"/>
      <c r="BD149" s="76"/>
      <c r="BE149" s="76"/>
      <c r="BF149" s="78">
        <f>ROUND(Ceny!$C$45*12,2)</f>
        <v>97.56</v>
      </c>
      <c r="BG149" s="76"/>
      <c r="BH149" s="76"/>
      <c r="BI149" s="76"/>
      <c r="BJ149" s="76"/>
      <c r="BK149" s="78">
        <f>ROUND(SUM(AY149:BD149),2)</f>
        <v>439.78</v>
      </c>
      <c r="BL149" s="78">
        <f>ROUND(SUM(BE149:BJ149),2)</f>
        <v>97.56</v>
      </c>
      <c r="BM149" s="80">
        <f>ROUND(SUM(AI149:AO149)+AW149+BK149+BL149,2)</f>
        <v>537.34</v>
      </c>
      <c r="BN149" s="80">
        <f>ROUND(BM149*1.23,2)</f>
        <v>660.93</v>
      </c>
    </row>
    <row r="150" spans="1:66" s="23" customFormat="1" ht="21" customHeight="1" x14ac:dyDescent="0.25">
      <c r="A150" s="11">
        <v>146</v>
      </c>
      <c r="B150" s="91"/>
      <c r="C150" s="92">
        <v>60</v>
      </c>
      <c r="D150" s="93"/>
      <c r="E150" s="94" t="s">
        <v>262</v>
      </c>
      <c r="F150" s="94"/>
      <c r="G150" s="95"/>
      <c r="H150" s="96" t="s">
        <v>566</v>
      </c>
      <c r="I150" s="96" t="s">
        <v>507</v>
      </c>
      <c r="J150" s="97"/>
      <c r="K150" s="97"/>
      <c r="L150" s="98"/>
      <c r="M150" s="99"/>
      <c r="N150" s="99"/>
      <c r="O150" s="99"/>
      <c r="P150" s="99"/>
      <c r="Q150" s="100">
        <f t="shared" ref="Q150:AF150" si="221">SUM(Q151:Q151)</f>
        <v>21367</v>
      </c>
      <c r="R150" s="100">
        <f t="shared" si="221"/>
        <v>30047</v>
      </c>
      <c r="S150" s="100">
        <f t="shared" si="221"/>
        <v>28963</v>
      </c>
      <c r="T150" s="100">
        <f t="shared" si="221"/>
        <v>880</v>
      </c>
      <c r="U150" s="100">
        <f t="shared" si="221"/>
        <v>800</v>
      </c>
      <c r="V150" s="100">
        <f t="shared" si="221"/>
        <v>880.00000000000011</v>
      </c>
      <c r="W150" s="100">
        <f t="shared" si="221"/>
        <v>750</v>
      </c>
      <c r="X150" s="101">
        <f t="shared" si="221"/>
        <v>8250</v>
      </c>
      <c r="Y150" s="100">
        <f t="shared" si="221"/>
        <v>9000</v>
      </c>
      <c r="Z150" s="100">
        <f t="shared" si="221"/>
        <v>0</v>
      </c>
      <c r="AA150" s="100">
        <f t="shared" si="221"/>
        <v>9000</v>
      </c>
      <c r="AB150" s="100">
        <f t="shared" si="221"/>
        <v>0</v>
      </c>
      <c r="AC150" s="100">
        <f t="shared" si="221"/>
        <v>0</v>
      </c>
      <c r="AD150" s="100">
        <f t="shared" si="221"/>
        <v>0</v>
      </c>
      <c r="AE150" s="100">
        <f t="shared" si="221"/>
        <v>0</v>
      </c>
      <c r="AF150" s="100">
        <f t="shared" si="221"/>
        <v>0</v>
      </c>
      <c r="AG150" s="102"/>
      <c r="AH150" s="102"/>
      <c r="AI150" s="102">
        <f t="shared" ref="AI150:AW150" si="222">SUM(AI151:AI151)</f>
        <v>0</v>
      </c>
      <c r="AJ150" s="102">
        <f t="shared" si="222"/>
        <v>0</v>
      </c>
      <c r="AK150" s="102">
        <f t="shared" si="222"/>
        <v>0</v>
      </c>
      <c r="AL150" s="102">
        <f t="shared" si="222"/>
        <v>0</v>
      </c>
      <c r="AM150" s="102">
        <f t="shared" si="222"/>
        <v>0</v>
      </c>
      <c r="AN150" s="102">
        <f t="shared" si="222"/>
        <v>0</v>
      </c>
      <c r="AO150" s="102">
        <f t="shared" si="222"/>
        <v>0</v>
      </c>
      <c r="AP150" s="102">
        <f t="shared" si="222"/>
        <v>0</v>
      </c>
      <c r="AQ150" s="102">
        <f t="shared" si="222"/>
        <v>0</v>
      </c>
      <c r="AR150" s="102">
        <f t="shared" si="222"/>
        <v>0</v>
      </c>
      <c r="AS150" s="102">
        <f t="shared" si="222"/>
        <v>0</v>
      </c>
      <c r="AT150" s="102">
        <f t="shared" si="222"/>
        <v>0</v>
      </c>
      <c r="AU150" s="102">
        <f t="shared" si="222"/>
        <v>0</v>
      </c>
      <c r="AV150" s="102">
        <f t="shared" si="222"/>
        <v>0</v>
      </c>
      <c r="AW150" s="102">
        <f t="shared" si="222"/>
        <v>0</v>
      </c>
      <c r="AX150" s="102"/>
      <c r="AY150" s="102">
        <f t="shared" ref="AY150:BN150" si="223">SUM(AY151:AY151)</f>
        <v>0</v>
      </c>
      <c r="AZ150" s="102">
        <f t="shared" si="223"/>
        <v>359.82</v>
      </c>
      <c r="BA150" s="102">
        <f t="shared" si="223"/>
        <v>0</v>
      </c>
      <c r="BB150" s="102">
        <f t="shared" si="223"/>
        <v>0</v>
      </c>
      <c r="BC150" s="102">
        <f t="shared" si="223"/>
        <v>0</v>
      </c>
      <c r="BD150" s="102">
        <f t="shared" si="223"/>
        <v>0</v>
      </c>
      <c r="BE150" s="102">
        <f t="shared" si="223"/>
        <v>0</v>
      </c>
      <c r="BF150" s="102">
        <f t="shared" si="223"/>
        <v>97.56</v>
      </c>
      <c r="BG150" s="102">
        <f t="shared" si="223"/>
        <v>0</v>
      </c>
      <c r="BH150" s="102">
        <f t="shared" si="223"/>
        <v>0</v>
      </c>
      <c r="BI150" s="102">
        <f t="shared" si="223"/>
        <v>0</v>
      </c>
      <c r="BJ150" s="102">
        <f t="shared" si="223"/>
        <v>0</v>
      </c>
      <c r="BK150" s="102">
        <f t="shared" si="223"/>
        <v>359.82</v>
      </c>
      <c r="BL150" s="102">
        <f t="shared" si="223"/>
        <v>97.56</v>
      </c>
      <c r="BM150" s="102">
        <f t="shared" si="223"/>
        <v>457.38</v>
      </c>
      <c r="BN150" s="102">
        <f t="shared" si="223"/>
        <v>562.58000000000004</v>
      </c>
    </row>
    <row r="151" spans="1:66" ht="21" customHeight="1" x14ac:dyDescent="0.25">
      <c r="A151" s="11">
        <v>147</v>
      </c>
      <c r="B151" s="64">
        <v>82</v>
      </c>
      <c r="C151" s="65"/>
      <c r="D151" s="66">
        <v>1</v>
      </c>
      <c r="E151" s="71" t="s">
        <v>262</v>
      </c>
      <c r="F151" s="67" t="s">
        <v>263</v>
      </c>
      <c r="G151" s="117" t="s">
        <v>401</v>
      </c>
      <c r="H151" s="117"/>
      <c r="I151" s="117"/>
      <c r="J151" s="70" t="s">
        <v>469</v>
      </c>
      <c r="K151" s="70" t="s">
        <v>470</v>
      </c>
      <c r="L151" s="70"/>
      <c r="M151" s="71" t="s">
        <v>418</v>
      </c>
      <c r="N151" s="71" t="s">
        <v>262</v>
      </c>
      <c r="O151" s="67" t="s">
        <v>263</v>
      </c>
      <c r="P151" s="110" t="s">
        <v>27</v>
      </c>
      <c r="Q151" s="103">
        <v>21367</v>
      </c>
      <c r="R151" s="103">
        <v>30047</v>
      </c>
      <c r="S151" s="104">
        <v>28963</v>
      </c>
      <c r="T151" s="75">
        <f>CEILING(V151,10)</f>
        <v>880</v>
      </c>
      <c r="U151" s="121">
        <v>800</v>
      </c>
      <c r="V151" s="76">
        <f>U151*1.1</f>
        <v>880.00000000000011</v>
      </c>
      <c r="W151" s="242">
        <v>750</v>
      </c>
      <c r="X151" s="77">
        <f>ROUND(W151*11,2)</f>
        <v>8250</v>
      </c>
      <c r="Y151" s="75">
        <f>CEILING(X151,1000)</f>
        <v>9000</v>
      </c>
      <c r="Z151" s="76"/>
      <c r="AA151" s="76">
        <f>Y151</f>
        <v>9000</v>
      </c>
      <c r="AB151" s="76"/>
      <c r="AC151" s="76"/>
      <c r="AD151" s="76"/>
      <c r="AE151" s="76"/>
      <c r="AF151" s="76"/>
      <c r="AG151" s="42" t="s">
        <v>28</v>
      </c>
      <c r="AH151" s="5">
        <v>8760</v>
      </c>
      <c r="AI151" s="78"/>
      <c r="AJ151" s="78">
        <f>ROUND(Ceny!$B$35*12,2)</f>
        <v>0</v>
      </c>
      <c r="AK151" s="76"/>
      <c r="AL151" s="76"/>
      <c r="AM151" s="76"/>
      <c r="AN151" s="76"/>
      <c r="AO151" s="76"/>
      <c r="AP151" s="78"/>
      <c r="AQ151" s="78">
        <f>ROUND($Y151*Ceny!$B$6/100,2)</f>
        <v>0</v>
      </c>
      <c r="AR151" s="76"/>
      <c r="AS151" s="76"/>
      <c r="AT151" s="76"/>
      <c r="AU151" s="76"/>
      <c r="AV151" s="76"/>
      <c r="AW151" s="78">
        <f>ROUND(SUM(AP151:AV151),2)</f>
        <v>0</v>
      </c>
      <c r="AX151" s="73" t="s">
        <v>352</v>
      </c>
      <c r="AY151" s="78"/>
      <c r="AZ151" s="78">
        <f>ROUND(Ceny!$B$45*AA151/100,2)</f>
        <v>359.82</v>
      </c>
      <c r="BA151" s="76"/>
      <c r="BB151" s="76"/>
      <c r="BC151" s="78"/>
      <c r="BD151" s="76"/>
      <c r="BE151" s="78"/>
      <c r="BF151" s="78">
        <f>ROUND(Ceny!$C$45*12,2)</f>
        <v>97.56</v>
      </c>
      <c r="BG151" s="76"/>
      <c r="BH151" s="76"/>
      <c r="BI151" s="78"/>
      <c r="BJ151" s="76"/>
      <c r="BK151" s="78">
        <f>ROUND(SUM(AY151:BD151),2)</f>
        <v>359.82</v>
      </c>
      <c r="BL151" s="78">
        <f>ROUND(SUM(BE151:BJ151),2)</f>
        <v>97.56</v>
      </c>
      <c r="BM151" s="80">
        <f>ROUND(SUM(AI151:AO151)+AW151+BK151+BL151,2)</f>
        <v>457.38</v>
      </c>
      <c r="BN151" s="80">
        <f>ROUND(BM151*1.23,2)</f>
        <v>562.58000000000004</v>
      </c>
    </row>
    <row r="152" spans="1:66" s="23" customFormat="1" ht="21" customHeight="1" x14ac:dyDescent="0.25">
      <c r="A152" s="11">
        <v>148</v>
      </c>
      <c r="B152" s="91"/>
      <c r="C152" s="92">
        <v>61</v>
      </c>
      <c r="D152" s="93"/>
      <c r="E152" s="94" t="s">
        <v>264</v>
      </c>
      <c r="F152" s="94"/>
      <c r="G152" s="95"/>
      <c r="H152" s="96" t="s">
        <v>567</v>
      </c>
      <c r="I152" s="96" t="s">
        <v>507</v>
      </c>
      <c r="J152" s="97"/>
      <c r="K152" s="97"/>
      <c r="L152" s="98"/>
      <c r="M152" s="99"/>
      <c r="N152" s="99"/>
      <c r="O152" s="99"/>
      <c r="P152" s="99"/>
      <c r="Q152" s="100">
        <f t="shared" ref="Q152:AF152" si="224">SUM(Q153:Q153)</f>
        <v>758</v>
      </c>
      <c r="R152" s="100">
        <f t="shared" si="224"/>
        <v>688</v>
      </c>
      <c r="S152" s="100">
        <f t="shared" si="224"/>
        <v>740</v>
      </c>
      <c r="T152" s="100">
        <f t="shared" si="224"/>
        <v>810</v>
      </c>
      <c r="U152" s="100">
        <f t="shared" si="224"/>
        <v>728.66666666666663</v>
      </c>
      <c r="V152" s="100">
        <f t="shared" si="224"/>
        <v>801.5333333333333</v>
      </c>
      <c r="W152" s="100">
        <f t="shared" si="224"/>
        <v>750</v>
      </c>
      <c r="X152" s="101">
        <f t="shared" si="224"/>
        <v>8250</v>
      </c>
      <c r="Y152" s="100">
        <f t="shared" si="224"/>
        <v>9000</v>
      </c>
      <c r="Z152" s="100">
        <f t="shared" si="224"/>
        <v>0</v>
      </c>
      <c r="AA152" s="100">
        <f t="shared" si="224"/>
        <v>9000</v>
      </c>
      <c r="AB152" s="100">
        <f t="shared" si="224"/>
        <v>0</v>
      </c>
      <c r="AC152" s="100">
        <f t="shared" si="224"/>
        <v>0</v>
      </c>
      <c r="AD152" s="100">
        <f t="shared" si="224"/>
        <v>0</v>
      </c>
      <c r="AE152" s="100">
        <f t="shared" si="224"/>
        <v>0</v>
      </c>
      <c r="AF152" s="100">
        <f t="shared" si="224"/>
        <v>0</v>
      </c>
      <c r="AG152" s="102"/>
      <c r="AH152" s="102"/>
      <c r="AI152" s="102">
        <f t="shared" ref="AI152:AW152" si="225">SUM(AI153:AI153)</f>
        <v>0</v>
      </c>
      <c r="AJ152" s="102">
        <f t="shared" si="225"/>
        <v>0</v>
      </c>
      <c r="AK152" s="102">
        <f t="shared" si="225"/>
        <v>0</v>
      </c>
      <c r="AL152" s="102">
        <f t="shared" si="225"/>
        <v>0</v>
      </c>
      <c r="AM152" s="102">
        <f t="shared" si="225"/>
        <v>0</v>
      </c>
      <c r="AN152" s="102">
        <f t="shared" si="225"/>
        <v>0</v>
      </c>
      <c r="AO152" s="102">
        <f t="shared" si="225"/>
        <v>0</v>
      </c>
      <c r="AP152" s="102">
        <f t="shared" si="225"/>
        <v>0</v>
      </c>
      <c r="AQ152" s="102">
        <f t="shared" si="225"/>
        <v>0</v>
      </c>
      <c r="AR152" s="102">
        <f t="shared" si="225"/>
        <v>0</v>
      </c>
      <c r="AS152" s="102">
        <f t="shared" si="225"/>
        <v>0</v>
      </c>
      <c r="AT152" s="102">
        <f t="shared" si="225"/>
        <v>0</v>
      </c>
      <c r="AU152" s="102">
        <f t="shared" si="225"/>
        <v>0</v>
      </c>
      <c r="AV152" s="102">
        <f t="shared" si="225"/>
        <v>0</v>
      </c>
      <c r="AW152" s="102">
        <f t="shared" si="225"/>
        <v>0</v>
      </c>
      <c r="AX152" s="102"/>
      <c r="AY152" s="102">
        <f t="shared" ref="AY152:BN152" si="226">SUM(AY153:AY153)</f>
        <v>0</v>
      </c>
      <c r="AZ152" s="102">
        <f t="shared" si="226"/>
        <v>359.82</v>
      </c>
      <c r="BA152" s="102">
        <f t="shared" si="226"/>
        <v>0</v>
      </c>
      <c r="BB152" s="102">
        <f t="shared" si="226"/>
        <v>0</v>
      </c>
      <c r="BC152" s="102">
        <f t="shared" si="226"/>
        <v>0</v>
      </c>
      <c r="BD152" s="102">
        <f t="shared" si="226"/>
        <v>0</v>
      </c>
      <c r="BE152" s="102">
        <f t="shared" si="226"/>
        <v>0</v>
      </c>
      <c r="BF152" s="102">
        <f t="shared" si="226"/>
        <v>97.56</v>
      </c>
      <c r="BG152" s="102">
        <f t="shared" si="226"/>
        <v>0</v>
      </c>
      <c r="BH152" s="102">
        <f t="shared" si="226"/>
        <v>0</v>
      </c>
      <c r="BI152" s="102">
        <f t="shared" si="226"/>
        <v>0</v>
      </c>
      <c r="BJ152" s="102">
        <f t="shared" si="226"/>
        <v>0</v>
      </c>
      <c r="BK152" s="102">
        <f t="shared" si="226"/>
        <v>359.82</v>
      </c>
      <c r="BL152" s="102">
        <f t="shared" si="226"/>
        <v>97.56</v>
      </c>
      <c r="BM152" s="102">
        <f t="shared" si="226"/>
        <v>457.38</v>
      </c>
      <c r="BN152" s="102">
        <f t="shared" si="226"/>
        <v>562.58000000000004</v>
      </c>
    </row>
    <row r="153" spans="1:66" s="23" customFormat="1" ht="21" customHeight="1" x14ac:dyDescent="0.25">
      <c r="A153" s="11">
        <v>149</v>
      </c>
      <c r="B153" s="64">
        <v>83</v>
      </c>
      <c r="C153" s="65"/>
      <c r="D153" s="66">
        <v>1</v>
      </c>
      <c r="E153" s="71" t="s">
        <v>264</v>
      </c>
      <c r="F153" s="67" t="s">
        <v>265</v>
      </c>
      <c r="G153" s="68" t="s">
        <v>266</v>
      </c>
      <c r="H153" s="68"/>
      <c r="I153" s="68"/>
      <c r="J153" s="70" t="s">
        <v>469</v>
      </c>
      <c r="K153" s="70" t="s">
        <v>470</v>
      </c>
      <c r="L153" s="70"/>
      <c r="M153" s="71" t="s">
        <v>418</v>
      </c>
      <c r="N153" s="71" t="s">
        <v>264</v>
      </c>
      <c r="O153" s="67" t="s">
        <v>265</v>
      </c>
      <c r="P153" s="110" t="s">
        <v>27</v>
      </c>
      <c r="Q153" s="103">
        <v>758</v>
      </c>
      <c r="R153" s="103">
        <v>688</v>
      </c>
      <c r="S153" s="104">
        <v>740</v>
      </c>
      <c r="T153" s="75">
        <f>CEILING(V153,10)</f>
        <v>810</v>
      </c>
      <c r="U153" s="76">
        <f>(Q153+R153+S153)/3</f>
        <v>728.66666666666663</v>
      </c>
      <c r="V153" s="76">
        <f>U153*1.1</f>
        <v>801.5333333333333</v>
      </c>
      <c r="W153" s="242">
        <v>750</v>
      </c>
      <c r="X153" s="77">
        <f>ROUND(W153*11,2)</f>
        <v>8250</v>
      </c>
      <c r="Y153" s="75">
        <f>CEILING(X153,1000)</f>
        <v>9000</v>
      </c>
      <c r="Z153" s="41"/>
      <c r="AA153" s="76">
        <f>Y153</f>
        <v>9000</v>
      </c>
      <c r="AB153" s="76"/>
      <c r="AC153" s="76"/>
      <c r="AD153" s="76"/>
      <c r="AE153" s="76"/>
      <c r="AF153" s="76"/>
      <c r="AG153" s="42" t="s">
        <v>28</v>
      </c>
      <c r="AH153" s="5" t="s">
        <v>351</v>
      </c>
      <c r="AI153" s="41"/>
      <c r="AJ153" s="78">
        <f>ROUND(Ceny!$B$35*12,2)</f>
        <v>0</v>
      </c>
      <c r="AK153" s="76"/>
      <c r="AL153" s="76"/>
      <c r="AM153" s="76"/>
      <c r="AN153" s="76"/>
      <c r="AO153" s="76"/>
      <c r="AP153" s="41"/>
      <c r="AQ153" s="78">
        <f>ROUND($Y153*Ceny!$B$6/100,2)</f>
        <v>0</v>
      </c>
      <c r="AR153" s="76"/>
      <c r="AS153" s="76"/>
      <c r="AT153" s="76"/>
      <c r="AU153" s="76"/>
      <c r="AV153" s="76"/>
      <c r="AW153" s="78">
        <f>ROUND(SUM(AP153:AV153),2)</f>
        <v>0</v>
      </c>
      <c r="AX153" s="73" t="s">
        <v>352</v>
      </c>
      <c r="AY153" s="41"/>
      <c r="AZ153" s="78">
        <f>ROUND(Ceny!$B$45*AA153/100,2)</f>
        <v>359.82</v>
      </c>
      <c r="BA153" s="76"/>
      <c r="BB153" s="76"/>
      <c r="BC153" s="76"/>
      <c r="BD153" s="76"/>
      <c r="BE153" s="41"/>
      <c r="BF153" s="78">
        <f>ROUND(Ceny!$C$45*12,2)</f>
        <v>97.56</v>
      </c>
      <c r="BG153" s="76"/>
      <c r="BH153" s="76"/>
      <c r="BI153" s="76"/>
      <c r="BJ153" s="76"/>
      <c r="BK153" s="78">
        <f>ROUND(SUM(AY153:BD153),2)</f>
        <v>359.82</v>
      </c>
      <c r="BL153" s="78">
        <f>ROUND(SUM(BE153:BJ153),2)</f>
        <v>97.56</v>
      </c>
      <c r="BM153" s="80">
        <f>ROUND(SUM(AI153:AO153)+AW153+BK153+BL153,2)</f>
        <v>457.38</v>
      </c>
      <c r="BN153" s="80">
        <f>ROUND(BM153*1.23,2)</f>
        <v>562.58000000000004</v>
      </c>
    </row>
    <row r="154" spans="1:66" s="23" customFormat="1" ht="21" customHeight="1" x14ac:dyDescent="0.25">
      <c r="A154" s="11">
        <v>150</v>
      </c>
      <c r="B154" s="91"/>
      <c r="C154" s="92">
        <v>62</v>
      </c>
      <c r="D154" s="93"/>
      <c r="E154" s="94" t="s">
        <v>505</v>
      </c>
      <c r="F154" s="94"/>
      <c r="G154" s="95"/>
      <c r="H154" s="96" t="s">
        <v>568</v>
      </c>
      <c r="I154" s="96" t="s">
        <v>507</v>
      </c>
      <c r="J154" s="97"/>
      <c r="K154" s="97"/>
      <c r="L154" s="98"/>
      <c r="M154" s="99"/>
      <c r="N154" s="99"/>
      <c r="O154" s="99"/>
      <c r="P154" s="99"/>
      <c r="Q154" s="100">
        <f t="shared" ref="Q154:AF154" si="227">SUM(Q155:Q155)</f>
        <v>42</v>
      </c>
      <c r="R154" s="100">
        <f t="shared" si="227"/>
        <v>50</v>
      </c>
      <c r="S154" s="100">
        <f t="shared" si="227"/>
        <v>26</v>
      </c>
      <c r="T154" s="100">
        <f t="shared" si="227"/>
        <v>50</v>
      </c>
      <c r="U154" s="100">
        <f t="shared" si="227"/>
        <v>39.333333333333336</v>
      </c>
      <c r="V154" s="100">
        <f t="shared" si="227"/>
        <v>43.266666666666673</v>
      </c>
      <c r="W154" s="100">
        <f t="shared" si="227"/>
        <v>200</v>
      </c>
      <c r="X154" s="101">
        <f t="shared" si="227"/>
        <v>2200</v>
      </c>
      <c r="Y154" s="100">
        <f t="shared" si="227"/>
        <v>2000</v>
      </c>
      <c r="Z154" s="100">
        <f t="shared" si="227"/>
        <v>2000</v>
      </c>
      <c r="AA154" s="100">
        <f t="shared" si="227"/>
        <v>0</v>
      </c>
      <c r="AB154" s="100">
        <f t="shared" si="227"/>
        <v>0</v>
      </c>
      <c r="AC154" s="100">
        <f t="shared" si="227"/>
        <v>0</v>
      </c>
      <c r="AD154" s="100">
        <f t="shared" si="227"/>
        <v>0</v>
      </c>
      <c r="AE154" s="100">
        <f t="shared" si="227"/>
        <v>0</v>
      </c>
      <c r="AF154" s="100">
        <f t="shared" si="227"/>
        <v>0</v>
      </c>
      <c r="AG154" s="102"/>
      <c r="AH154" s="102"/>
      <c r="AI154" s="102">
        <f t="shared" ref="AI154:AW154" si="228">SUM(AI155:AI155)</f>
        <v>0</v>
      </c>
      <c r="AJ154" s="102">
        <f t="shared" si="228"/>
        <v>0</v>
      </c>
      <c r="AK154" s="102">
        <f t="shared" si="228"/>
        <v>0</v>
      </c>
      <c r="AL154" s="102">
        <f t="shared" si="228"/>
        <v>0</v>
      </c>
      <c r="AM154" s="102">
        <f t="shared" si="228"/>
        <v>0</v>
      </c>
      <c r="AN154" s="102">
        <f t="shared" si="228"/>
        <v>0</v>
      </c>
      <c r="AO154" s="102">
        <f t="shared" si="228"/>
        <v>0</v>
      </c>
      <c r="AP154" s="102">
        <f t="shared" si="228"/>
        <v>0</v>
      </c>
      <c r="AQ154" s="102">
        <f t="shared" si="228"/>
        <v>0</v>
      </c>
      <c r="AR154" s="102">
        <f t="shared" si="228"/>
        <v>0</v>
      </c>
      <c r="AS154" s="102">
        <f t="shared" si="228"/>
        <v>0</v>
      </c>
      <c r="AT154" s="102">
        <f t="shared" si="228"/>
        <v>0</v>
      </c>
      <c r="AU154" s="102">
        <f t="shared" si="228"/>
        <v>0</v>
      </c>
      <c r="AV154" s="102">
        <f t="shared" si="228"/>
        <v>0</v>
      </c>
      <c r="AW154" s="102">
        <f t="shared" si="228"/>
        <v>0</v>
      </c>
      <c r="AX154" s="102"/>
      <c r="AY154" s="102">
        <f t="shared" ref="AY154:BN154" si="229">SUM(AY155:AY155)</f>
        <v>101.32</v>
      </c>
      <c r="AZ154" s="102">
        <f t="shared" si="229"/>
        <v>0</v>
      </c>
      <c r="BA154" s="102">
        <f t="shared" si="229"/>
        <v>0</v>
      </c>
      <c r="BB154" s="102">
        <f t="shared" si="229"/>
        <v>0</v>
      </c>
      <c r="BC154" s="102">
        <f t="shared" si="229"/>
        <v>0</v>
      </c>
      <c r="BD154" s="102">
        <f t="shared" si="229"/>
        <v>0</v>
      </c>
      <c r="BE154" s="102">
        <f t="shared" si="229"/>
        <v>45.96</v>
      </c>
      <c r="BF154" s="102">
        <f t="shared" si="229"/>
        <v>0</v>
      </c>
      <c r="BG154" s="102">
        <f t="shared" si="229"/>
        <v>0</v>
      </c>
      <c r="BH154" s="102">
        <f t="shared" si="229"/>
        <v>0</v>
      </c>
      <c r="BI154" s="102">
        <f t="shared" si="229"/>
        <v>0</v>
      </c>
      <c r="BJ154" s="102">
        <f t="shared" si="229"/>
        <v>0</v>
      </c>
      <c r="BK154" s="102">
        <f t="shared" si="229"/>
        <v>101.32</v>
      </c>
      <c r="BL154" s="102">
        <f t="shared" si="229"/>
        <v>45.96</v>
      </c>
      <c r="BM154" s="102">
        <f t="shared" si="229"/>
        <v>147.28</v>
      </c>
      <c r="BN154" s="102">
        <f t="shared" si="229"/>
        <v>181.15</v>
      </c>
    </row>
    <row r="155" spans="1:66" ht="21" customHeight="1" x14ac:dyDescent="0.25">
      <c r="A155" s="11">
        <v>151</v>
      </c>
      <c r="B155" s="64">
        <v>84</v>
      </c>
      <c r="C155" s="65"/>
      <c r="D155" s="66">
        <v>1</v>
      </c>
      <c r="E155" s="71" t="s">
        <v>505</v>
      </c>
      <c r="F155" s="67" t="s">
        <v>60</v>
      </c>
      <c r="G155" s="68" t="s">
        <v>61</v>
      </c>
      <c r="H155" s="68"/>
      <c r="I155" s="68"/>
      <c r="J155" s="70" t="s">
        <v>471</v>
      </c>
      <c r="K155" s="70" t="s">
        <v>472</v>
      </c>
      <c r="L155" s="70"/>
      <c r="M155" s="71" t="s">
        <v>418</v>
      </c>
      <c r="N155" s="71" t="s">
        <v>505</v>
      </c>
      <c r="O155" s="67" t="s">
        <v>60</v>
      </c>
      <c r="P155" s="42">
        <v>5732745883</v>
      </c>
      <c r="Q155" s="103">
        <v>42</v>
      </c>
      <c r="R155" s="103">
        <v>50</v>
      </c>
      <c r="S155" s="104">
        <v>26</v>
      </c>
      <c r="T155" s="75">
        <f>CEILING(V155,10)</f>
        <v>50</v>
      </c>
      <c r="U155" s="76">
        <f>(Q155+R155+S155)/3</f>
        <v>39.333333333333336</v>
      </c>
      <c r="V155" s="76">
        <f>U155*1.1</f>
        <v>43.266666666666673</v>
      </c>
      <c r="W155" s="242">
        <v>200</v>
      </c>
      <c r="X155" s="77">
        <f>ROUND(W155*11,2)</f>
        <v>2200</v>
      </c>
      <c r="Y155" s="75">
        <f>FLOOR(X155,1000)</f>
        <v>2000</v>
      </c>
      <c r="Z155" s="76">
        <f>Y155</f>
        <v>2000</v>
      </c>
      <c r="AA155" s="76"/>
      <c r="AB155" s="76"/>
      <c r="AC155" s="76"/>
      <c r="AD155" s="76"/>
      <c r="AE155" s="76"/>
      <c r="AF155" s="76"/>
      <c r="AG155" s="42" t="s">
        <v>28</v>
      </c>
      <c r="AH155" s="5" t="s">
        <v>351</v>
      </c>
      <c r="AI155" s="78">
        <f>ROUND(Ceny!$B$34*12,2)</f>
        <v>0</v>
      </c>
      <c r="AJ155" s="76"/>
      <c r="AK155" s="76"/>
      <c r="AL155" s="76"/>
      <c r="AM155" s="76"/>
      <c r="AN155" s="76"/>
      <c r="AO155" s="76"/>
      <c r="AP155" s="78">
        <f>ROUND($Y155*Ceny!$B$5/100,2)</f>
        <v>0</v>
      </c>
      <c r="AQ155" s="76"/>
      <c r="AR155" s="76"/>
      <c r="AS155" s="76"/>
      <c r="AT155" s="76"/>
      <c r="AU155" s="76"/>
      <c r="AV155" s="76"/>
      <c r="AW155" s="78">
        <f>ROUND(SUM(AP155:AV155),2)</f>
        <v>0</v>
      </c>
      <c r="AX155" s="73" t="s">
        <v>352</v>
      </c>
      <c r="AY155" s="78">
        <f>ROUND(Ceny!$B$44*Z155/100,2)</f>
        <v>101.32</v>
      </c>
      <c r="AZ155" s="76"/>
      <c r="BA155" s="76"/>
      <c r="BB155" s="76"/>
      <c r="BC155" s="76"/>
      <c r="BD155" s="76"/>
      <c r="BE155" s="78">
        <f>ROUND(Ceny!$C$44*12,2)</f>
        <v>45.96</v>
      </c>
      <c r="BF155" s="76"/>
      <c r="BG155" s="76"/>
      <c r="BH155" s="76"/>
      <c r="BI155" s="76"/>
      <c r="BJ155" s="76"/>
      <c r="BK155" s="78">
        <f>ROUND(SUM(AY155:BD155),2)</f>
        <v>101.32</v>
      </c>
      <c r="BL155" s="78">
        <f>ROUND(SUM(BE155:BJ155),2)</f>
        <v>45.96</v>
      </c>
      <c r="BM155" s="80">
        <f>ROUND(SUM(AI155:AO155)+AW155+BK155+BL155,2)</f>
        <v>147.28</v>
      </c>
      <c r="BN155" s="80">
        <f>ROUND(BM155*1.23,2)</f>
        <v>181.15</v>
      </c>
    </row>
    <row r="156" spans="1:66" s="111" customFormat="1" ht="21" customHeight="1" x14ac:dyDescent="0.25">
      <c r="A156" s="11">
        <v>152</v>
      </c>
      <c r="B156" s="91"/>
      <c r="C156" s="92">
        <v>63</v>
      </c>
      <c r="D156" s="93"/>
      <c r="E156" s="94" t="s">
        <v>267</v>
      </c>
      <c r="F156" s="94"/>
      <c r="G156" s="95"/>
      <c r="H156" s="96" t="s">
        <v>569</v>
      </c>
      <c r="I156" s="96" t="s">
        <v>507</v>
      </c>
      <c r="J156" s="97"/>
      <c r="K156" s="97"/>
      <c r="L156" s="98"/>
      <c r="M156" s="99"/>
      <c r="N156" s="99"/>
      <c r="O156" s="99"/>
      <c r="P156" s="99"/>
      <c r="Q156" s="100">
        <f t="shared" ref="Q156:AF156" si="230">SUM(Q157:Q157)</f>
        <v>935</v>
      </c>
      <c r="R156" s="100">
        <f t="shared" si="230"/>
        <v>878</v>
      </c>
      <c r="S156" s="100">
        <f t="shared" si="230"/>
        <v>753</v>
      </c>
      <c r="T156" s="100">
        <f t="shared" si="230"/>
        <v>950</v>
      </c>
      <c r="U156" s="100">
        <f t="shared" si="230"/>
        <v>855.33333333333337</v>
      </c>
      <c r="V156" s="100">
        <f t="shared" si="230"/>
        <v>940.86666666666679</v>
      </c>
      <c r="W156" s="100">
        <f t="shared" si="230"/>
        <v>1200</v>
      </c>
      <c r="X156" s="101">
        <f t="shared" si="230"/>
        <v>13200</v>
      </c>
      <c r="Y156" s="100">
        <f t="shared" si="230"/>
        <v>14000</v>
      </c>
      <c r="Z156" s="100">
        <f t="shared" si="230"/>
        <v>0</v>
      </c>
      <c r="AA156" s="100">
        <f t="shared" si="230"/>
        <v>14000</v>
      </c>
      <c r="AB156" s="100">
        <f t="shared" si="230"/>
        <v>0</v>
      </c>
      <c r="AC156" s="100">
        <f t="shared" si="230"/>
        <v>0</v>
      </c>
      <c r="AD156" s="100">
        <f t="shared" si="230"/>
        <v>0</v>
      </c>
      <c r="AE156" s="100">
        <f t="shared" si="230"/>
        <v>0</v>
      </c>
      <c r="AF156" s="100">
        <f t="shared" si="230"/>
        <v>0</v>
      </c>
      <c r="AG156" s="102"/>
      <c r="AH156" s="102"/>
      <c r="AI156" s="102">
        <f t="shared" ref="AI156:AW156" si="231">SUM(AI157:AI157)</f>
        <v>0</v>
      </c>
      <c r="AJ156" s="102">
        <f t="shared" si="231"/>
        <v>0</v>
      </c>
      <c r="AK156" s="102">
        <f t="shared" si="231"/>
        <v>0</v>
      </c>
      <c r="AL156" s="102">
        <f t="shared" si="231"/>
        <v>0</v>
      </c>
      <c r="AM156" s="102">
        <f t="shared" si="231"/>
        <v>0</v>
      </c>
      <c r="AN156" s="102">
        <f t="shared" si="231"/>
        <v>0</v>
      </c>
      <c r="AO156" s="102">
        <f t="shared" si="231"/>
        <v>0</v>
      </c>
      <c r="AP156" s="102">
        <f t="shared" si="231"/>
        <v>0</v>
      </c>
      <c r="AQ156" s="102">
        <f t="shared" si="231"/>
        <v>0</v>
      </c>
      <c r="AR156" s="102">
        <f t="shared" si="231"/>
        <v>0</v>
      </c>
      <c r="AS156" s="102">
        <f t="shared" si="231"/>
        <v>0</v>
      </c>
      <c r="AT156" s="102">
        <f t="shared" si="231"/>
        <v>0</v>
      </c>
      <c r="AU156" s="102">
        <f t="shared" si="231"/>
        <v>0</v>
      </c>
      <c r="AV156" s="102">
        <f t="shared" si="231"/>
        <v>0</v>
      </c>
      <c r="AW156" s="102">
        <f t="shared" si="231"/>
        <v>0</v>
      </c>
      <c r="AX156" s="102"/>
      <c r="AY156" s="102">
        <f t="shared" ref="AY156:BN156" si="232">SUM(AY157:AY157)</f>
        <v>0</v>
      </c>
      <c r="AZ156" s="102">
        <f t="shared" si="232"/>
        <v>559.72</v>
      </c>
      <c r="BA156" s="102">
        <f t="shared" si="232"/>
        <v>0</v>
      </c>
      <c r="BB156" s="102">
        <f t="shared" si="232"/>
        <v>0</v>
      </c>
      <c r="BC156" s="102">
        <f t="shared" si="232"/>
        <v>0</v>
      </c>
      <c r="BD156" s="102">
        <f t="shared" si="232"/>
        <v>0</v>
      </c>
      <c r="BE156" s="102">
        <f t="shared" si="232"/>
        <v>0</v>
      </c>
      <c r="BF156" s="102">
        <f t="shared" si="232"/>
        <v>97.56</v>
      </c>
      <c r="BG156" s="102">
        <f t="shared" si="232"/>
        <v>0</v>
      </c>
      <c r="BH156" s="102">
        <f t="shared" si="232"/>
        <v>0</v>
      </c>
      <c r="BI156" s="102">
        <f t="shared" si="232"/>
        <v>0</v>
      </c>
      <c r="BJ156" s="102">
        <f t="shared" si="232"/>
        <v>0</v>
      </c>
      <c r="BK156" s="102">
        <f t="shared" si="232"/>
        <v>559.72</v>
      </c>
      <c r="BL156" s="102">
        <f t="shared" si="232"/>
        <v>97.56</v>
      </c>
      <c r="BM156" s="102">
        <f t="shared" si="232"/>
        <v>657.28</v>
      </c>
      <c r="BN156" s="102">
        <f t="shared" si="232"/>
        <v>808.45</v>
      </c>
    </row>
    <row r="157" spans="1:66" s="111" customFormat="1" ht="21" customHeight="1" x14ac:dyDescent="0.25">
      <c r="A157" s="11">
        <v>153</v>
      </c>
      <c r="B157" s="64">
        <v>85</v>
      </c>
      <c r="C157" s="65"/>
      <c r="D157" s="66">
        <v>1</v>
      </c>
      <c r="E157" s="71" t="s">
        <v>267</v>
      </c>
      <c r="F157" s="67" t="s">
        <v>268</v>
      </c>
      <c r="G157" s="68" t="s">
        <v>269</v>
      </c>
      <c r="H157" s="68"/>
      <c r="I157" s="68"/>
      <c r="J157" s="70" t="s">
        <v>469</v>
      </c>
      <c r="K157" s="70" t="s">
        <v>470</v>
      </c>
      <c r="L157" s="70"/>
      <c r="M157" s="71" t="s">
        <v>418</v>
      </c>
      <c r="N157" s="71" t="s">
        <v>267</v>
      </c>
      <c r="O157" s="67" t="s">
        <v>268</v>
      </c>
      <c r="P157" s="110" t="s">
        <v>27</v>
      </c>
      <c r="Q157" s="103">
        <v>935</v>
      </c>
      <c r="R157" s="103">
        <v>878</v>
      </c>
      <c r="S157" s="104">
        <v>753</v>
      </c>
      <c r="T157" s="75">
        <f>CEILING(V157,10)</f>
        <v>950</v>
      </c>
      <c r="U157" s="76">
        <f>(Q157+R157+S157)/3</f>
        <v>855.33333333333337</v>
      </c>
      <c r="V157" s="76">
        <f>U157*1.1</f>
        <v>940.86666666666679</v>
      </c>
      <c r="W157" s="242">
        <v>1200</v>
      </c>
      <c r="X157" s="77">
        <f>ROUND(W157*11,2)</f>
        <v>13200</v>
      </c>
      <c r="Y157" s="75">
        <f>CEILING(X157,1000)</f>
        <v>14000</v>
      </c>
      <c r="Z157" s="76"/>
      <c r="AA157" s="76">
        <f>Y157</f>
        <v>14000</v>
      </c>
      <c r="AB157" s="76"/>
      <c r="AC157" s="76"/>
      <c r="AD157" s="76"/>
      <c r="AE157" s="76"/>
      <c r="AF157" s="76"/>
      <c r="AG157" s="42" t="s">
        <v>28</v>
      </c>
      <c r="AH157" s="5" t="s">
        <v>351</v>
      </c>
      <c r="AI157" s="76"/>
      <c r="AJ157" s="78">
        <f>ROUND(Ceny!$B$35*12,2)</f>
        <v>0</v>
      </c>
      <c r="AK157" s="76"/>
      <c r="AL157" s="76"/>
      <c r="AM157" s="76"/>
      <c r="AN157" s="76"/>
      <c r="AO157" s="76"/>
      <c r="AP157" s="76"/>
      <c r="AQ157" s="78">
        <f>ROUND($Y157*Ceny!$B$6/100,2)</f>
        <v>0</v>
      </c>
      <c r="AR157" s="76"/>
      <c r="AS157" s="76"/>
      <c r="AT157" s="76"/>
      <c r="AU157" s="76"/>
      <c r="AV157" s="76"/>
      <c r="AW157" s="78">
        <f>ROUND(SUM(AP157:AV157),2)</f>
        <v>0</v>
      </c>
      <c r="AX157" s="73" t="s">
        <v>352</v>
      </c>
      <c r="AY157" s="76"/>
      <c r="AZ157" s="78">
        <f>ROUND(Ceny!$B$45*AA157/100,2)</f>
        <v>559.72</v>
      </c>
      <c r="BA157" s="76"/>
      <c r="BB157" s="76"/>
      <c r="BC157" s="76"/>
      <c r="BD157" s="76"/>
      <c r="BE157" s="76"/>
      <c r="BF157" s="78">
        <f>ROUND(Ceny!$C$45*12,2)</f>
        <v>97.56</v>
      </c>
      <c r="BG157" s="76"/>
      <c r="BH157" s="76"/>
      <c r="BI157" s="76"/>
      <c r="BJ157" s="76"/>
      <c r="BK157" s="78">
        <f>ROUND(SUM(AY157:BD157),2)</f>
        <v>559.72</v>
      </c>
      <c r="BL157" s="78">
        <f>ROUND(SUM(BE157:BJ157),2)</f>
        <v>97.56</v>
      </c>
      <c r="BM157" s="80">
        <f>ROUND(SUM(AI157:AO157)+AW157+BK157+BL157,2)</f>
        <v>657.28</v>
      </c>
      <c r="BN157" s="80">
        <f>ROUND(BM157*1.23,2)</f>
        <v>808.45</v>
      </c>
    </row>
    <row r="158" spans="1:66" ht="21" customHeight="1" x14ac:dyDescent="0.25">
      <c r="A158" s="11">
        <v>154</v>
      </c>
      <c r="B158" s="91"/>
      <c r="C158" s="92">
        <v>64</v>
      </c>
      <c r="D158" s="93"/>
      <c r="E158" s="94" t="s">
        <v>270</v>
      </c>
      <c r="F158" s="94"/>
      <c r="G158" s="95"/>
      <c r="H158" s="96" t="s">
        <v>570</v>
      </c>
      <c r="I158" s="96" t="s">
        <v>507</v>
      </c>
      <c r="J158" s="97"/>
      <c r="K158" s="97"/>
      <c r="L158" s="98"/>
      <c r="M158" s="99"/>
      <c r="N158" s="99"/>
      <c r="O158" s="99"/>
      <c r="P158" s="99"/>
      <c r="Q158" s="100">
        <f t="shared" ref="Q158:AF158" si="233">SUM(Q159:Q159)</f>
        <v>17816</v>
      </c>
      <c r="R158" s="100">
        <f t="shared" si="233"/>
        <v>15541</v>
      </c>
      <c r="S158" s="100">
        <f t="shared" si="233"/>
        <v>16959</v>
      </c>
      <c r="T158" s="100">
        <f t="shared" si="233"/>
        <v>18450</v>
      </c>
      <c r="U158" s="100">
        <f t="shared" si="233"/>
        <v>16772</v>
      </c>
      <c r="V158" s="100">
        <f t="shared" si="233"/>
        <v>18449.2</v>
      </c>
      <c r="W158" s="100">
        <f t="shared" si="233"/>
        <v>17500</v>
      </c>
      <c r="X158" s="101">
        <f t="shared" si="233"/>
        <v>192500</v>
      </c>
      <c r="Y158" s="100">
        <f t="shared" si="233"/>
        <v>193000</v>
      </c>
      <c r="Z158" s="100">
        <f t="shared" si="233"/>
        <v>0</v>
      </c>
      <c r="AA158" s="100">
        <f t="shared" si="233"/>
        <v>0</v>
      </c>
      <c r="AB158" s="100">
        <f t="shared" si="233"/>
        <v>0</v>
      </c>
      <c r="AC158" s="100">
        <f t="shared" si="233"/>
        <v>0</v>
      </c>
      <c r="AD158" s="100">
        <f t="shared" si="233"/>
        <v>193000</v>
      </c>
      <c r="AE158" s="100">
        <f t="shared" si="233"/>
        <v>0</v>
      </c>
      <c r="AF158" s="100">
        <f t="shared" si="233"/>
        <v>0</v>
      </c>
      <c r="AG158" s="102"/>
      <c r="AH158" s="102"/>
      <c r="AI158" s="102">
        <f t="shared" ref="AI158:AW158" si="234">SUM(AI159:AI159)</f>
        <v>0</v>
      </c>
      <c r="AJ158" s="102">
        <f t="shared" si="234"/>
        <v>0</v>
      </c>
      <c r="AK158" s="102">
        <f t="shared" si="234"/>
        <v>0</v>
      </c>
      <c r="AL158" s="102">
        <f t="shared" si="234"/>
        <v>0</v>
      </c>
      <c r="AM158" s="102">
        <f t="shared" si="234"/>
        <v>0</v>
      </c>
      <c r="AN158" s="102">
        <f t="shared" si="234"/>
        <v>0</v>
      </c>
      <c r="AO158" s="102">
        <f t="shared" si="234"/>
        <v>0</v>
      </c>
      <c r="AP158" s="102">
        <f t="shared" si="234"/>
        <v>0</v>
      </c>
      <c r="AQ158" s="102">
        <f t="shared" si="234"/>
        <v>0</v>
      </c>
      <c r="AR158" s="102">
        <f t="shared" si="234"/>
        <v>0</v>
      </c>
      <c r="AS158" s="102">
        <f t="shared" si="234"/>
        <v>0</v>
      </c>
      <c r="AT158" s="102">
        <f t="shared" si="234"/>
        <v>0</v>
      </c>
      <c r="AU158" s="102">
        <f t="shared" si="234"/>
        <v>0</v>
      </c>
      <c r="AV158" s="102">
        <f t="shared" si="234"/>
        <v>0</v>
      </c>
      <c r="AW158" s="102">
        <f t="shared" si="234"/>
        <v>0</v>
      </c>
      <c r="AX158" s="102"/>
      <c r="AY158" s="102">
        <f t="shared" ref="AY158:BN158" si="235">SUM(AY159:AY159)</f>
        <v>0</v>
      </c>
      <c r="AZ158" s="102">
        <f t="shared" si="235"/>
        <v>0</v>
      </c>
      <c r="BA158" s="102">
        <f t="shared" si="235"/>
        <v>0</v>
      </c>
      <c r="BB158" s="102">
        <f t="shared" si="235"/>
        <v>6031.25</v>
      </c>
      <c r="BC158" s="102">
        <f t="shared" si="235"/>
        <v>0</v>
      </c>
      <c r="BD158" s="102">
        <f t="shared" si="235"/>
        <v>0</v>
      </c>
      <c r="BE158" s="102">
        <f t="shared" si="235"/>
        <v>0</v>
      </c>
      <c r="BF158" s="102">
        <f t="shared" si="235"/>
        <v>0</v>
      </c>
      <c r="BG158" s="102">
        <f t="shared" si="235"/>
        <v>0</v>
      </c>
      <c r="BH158" s="102">
        <f t="shared" si="235"/>
        <v>1800.96</v>
      </c>
      <c r="BI158" s="102">
        <f t="shared" si="235"/>
        <v>0</v>
      </c>
      <c r="BJ158" s="102">
        <f t="shared" si="235"/>
        <v>0</v>
      </c>
      <c r="BK158" s="102">
        <f t="shared" si="235"/>
        <v>6031.25</v>
      </c>
      <c r="BL158" s="102">
        <f t="shared" si="235"/>
        <v>1800.96</v>
      </c>
      <c r="BM158" s="102">
        <f t="shared" si="235"/>
        <v>7832.21</v>
      </c>
      <c r="BN158" s="102">
        <f t="shared" si="235"/>
        <v>9633.6200000000008</v>
      </c>
    </row>
    <row r="159" spans="1:66" s="111" customFormat="1" ht="21" customHeight="1" x14ac:dyDescent="0.25">
      <c r="A159" s="11">
        <v>155</v>
      </c>
      <c r="B159" s="64">
        <v>86</v>
      </c>
      <c r="C159" s="65"/>
      <c r="D159" s="66">
        <v>1</v>
      </c>
      <c r="E159" s="71" t="s">
        <v>270</v>
      </c>
      <c r="F159" s="67" t="s">
        <v>271</v>
      </c>
      <c r="G159" s="68" t="s">
        <v>272</v>
      </c>
      <c r="H159" s="68"/>
      <c r="I159" s="68"/>
      <c r="J159" s="70" t="s">
        <v>42</v>
      </c>
      <c r="K159" s="70" t="s">
        <v>464</v>
      </c>
      <c r="L159" s="70"/>
      <c r="M159" s="71" t="s">
        <v>418</v>
      </c>
      <c r="N159" s="71" t="s">
        <v>270</v>
      </c>
      <c r="O159" s="67" t="s">
        <v>271</v>
      </c>
      <c r="P159" s="42">
        <v>5732745883</v>
      </c>
      <c r="Q159" s="103">
        <v>17816</v>
      </c>
      <c r="R159" s="103">
        <v>15541</v>
      </c>
      <c r="S159" s="104">
        <v>16959</v>
      </c>
      <c r="T159" s="75">
        <f>CEILING(V159,10)</f>
        <v>18450</v>
      </c>
      <c r="U159" s="76">
        <f>(Q159+R159+S159)/3</f>
        <v>16772</v>
      </c>
      <c r="V159" s="76">
        <f>U159*1.1</f>
        <v>18449.2</v>
      </c>
      <c r="W159" s="242">
        <v>17500</v>
      </c>
      <c r="X159" s="77">
        <f>ROUND(W159*11,2)</f>
        <v>192500</v>
      </c>
      <c r="Y159" s="75">
        <f>CEILING(X159,1000)</f>
        <v>193000</v>
      </c>
      <c r="Z159" s="76"/>
      <c r="AA159" s="76"/>
      <c r="AB159" s="76"/>
      <c r="AC159" s="76"/>
      <c r="AD159" s="76">
        <f>Y159</f>
        <v>193000</v>
      </c>
      <c r="AE159" s="76"/>
      <c r="AF159" s="76"/>
      <c r="AG159" s="42" t="s">
        <v>28</v>
      </c>
      <c r="AH159" s="5" t="s">
        <v>351</v>
      </c>
      <c r="AI159" s="76"/>
      <c r="AJ159" s="76"/>
      <c r="AK159" s="76"/>
      <c r="AL159" s="76"/>
      <c r="AM159" s="78">
        <f>ROUND(Ceny!$B$38*12,2)</f>
        <v>0</v>
      </c>
      <c r="AN159" s="76"/>
      <c r="AO159" s="76"/>
      <c r="AP159" s="76"/>
      <c r="AQ159" s="76"/>
      <c r="AR159" s="76"/>
      <c r="AS159" s="76"/>
      <c r="AT159" s="78">
        <f>ROUND($Y159*Ceny!$B$9/100,2)</f>
        <v>0</v>
      </c>
      <c r="AU159" s="76"/>
      <c r="AV159" s="76"/>
      <c r="AW159" s="78">
        <f>ROUND(SUM(AP159:AV159),2)</f>
        <v>0</v>
      </c>
      <c r="AX159" s="73" t="s">
        <v>352</v>
      </c>
      <c r="AY159" s="76"/>
      <c r="AZ159" s="76"/>
      <c r="BA159" s="76"/>
      <c r="BB159" s="78">
        <f>ROUND(Ceny!$B$47*AD159/100,2)</f>
        <v>6031.25</v>
      </c>
      <c r="BC159" s="76"/>
      <c r="BD159" s="76"/>
      <c r="BE159" s="76"/>
      <c r="BF159" s="76"/>
      <c r="BG159" s="76"/>
      <c r="BH159" s="78">
        <f>ROUND(Ceny!$C$47*12,2)</f>
        <v>1800.96</v>
      </c>
      <c r="BI159" s="76"/>
      <c r="BJ159" s="76"/>
      <c r="BK159" s="241">
        <f>ROUND(SUM(AY159:BD159),2)</f>
        <v>6031.25</v>
      </c>
      <c r="BL159" s="241">
        <f>ROUND(SUM(BE159:BJ159),2)</f>
        <v>1800.96</v>
      </c>
      <c r="BM159" s="80">
        <f>ROUND(SUM(AI159:AO159)+AW159+BK159+BL159,2)</f>
        <v>7832.21</v>
      </c>
      <c r="BN159" s="80">
        <f>ROUND(BM159*1.23,2)</f>
        <v>9633.6200000000008</v>
      </c>
    </row>
    <row r="160" spans="1:66" s="23" customFormat="1" ht="21" customHeight="1" x14ac:dyDescent="0.25">
      <c r="A160" s="11">
        <v>156</v>
      </c>
      <c r="B160" s="91"/>
      <c r="C160" s="92">
        <v>65</v>
      </c>
      <c r="D160" s="93"/>
      <c r="E160" s="94" t="s">
        <v>273</v>
      </c>
      <c r="F160" s="94"/>
      <c r="G160" s="95"/>
      <c r="H160" s="96" t="s">
        <v>571</v>
      </c>
      <c r="I160" s="96" t="s">
        <v>507</v>
      </c>
      <c r="J160" s="97"/>
      <c r="K160" s="97"/>
      <c r="L160" s="98"/>
      <c r="M160" s="99"/>
      <c r="N160" s="99"/>
      <c r="O160" s="99"/>
      <c r="P160" s="99"/>
      <c r="Q160" s="100">
        <f t="shared" ref="Q160:AF160" si="236">SUM(Q161:Q161)</f>
        <v>18786</v>
      </c>
      <c r="R160" s="100">
        <f t="shared" si="236"/>
        <v>17742</v>
      </c>
      <c r="S160" s="100">
        <f t="shared" si="236"/>
        <v>16784</v>
      </c>
      <c r="T160" s="100">
        <f t="shared" si="236"/>
        <v>19550</v>
      </c>
      <c r="U160" s="100">
        <f t="shared" si="236"/>
        <v>17770.666666666668</v>
      </c>
      <c r="V160" s="100">
        <f t="shared" si="236"/>
        <v>19547.733333333337</v>
      </c>
      <c r="W160" s="100">
        <f t="shared" si="236"/>
        <v>58000</v>
      </c>
      <c r="X160" s="101">
        <f t="shared" si="236"/>
        <v>638000</v>
      </c>
      <c r="Y160" s="100">
        <f t="shared" si="236"/>
        <v>638000</v>
      </c>
      <c r="Z160" s="100">
        <f t="shared" si="236"/>
        <v>0</v>
      </c>
      <c r="AA160" s="100">
        <f t="shared" si="236"/>
        <v>0</v>
      </c>
      <c r="AB160" s="100">
        <f t="shared" si="236"/>
        <v>0</v>
      </c>
      <c r="AC160" s="100">
        <f t="shared" si="236"/>
        <v>0</v>
      </c>
      <c r="AD160" s="100">
        <f t="shared" si="236"/>
        <v>0</v>
      </c>
      <c r="AE160" s="100">
        <f t="shared" si="236"/>
        <v>638000</v>
      </c>
      <c r="AF160" s="100">
        <f t="shared" si="236"/>
        <v>0</v>
      </c>
      <c r="AG160" s="102"/>
      <c r="AH160" s="102"/>
      <c r="AI160" s="102">
        <f t="shared" ref="AI160:AW160" si="237">SUM(AI161:AI161)</f>
        <v>0</v>
      </c>
      <c r="AJ160" s="102">
        <f t="shared" si="237"/>
        <v>0</v>
      </c>
      <c r="AK160" s="102">
        <f t="shared" si="237"/>
        <v>0</v>
      </c>
      <c r="AL160" s="102">
        <f t="shared" si="237"/>
        <v>0</v>
      </c>
      <c r="AM160" s="102">
        <f t="shared" si="237"/>
        <v>0</v>
      </c>
      <c r="AN160" s="102">
        <f t="shared" si="237"/>
        <v>0</v>
      </c>
      <c r="AO160" s="102">
        <f t="shared" si="237"/>
        <v>0</v>
      </c>
      <c r="AP160" s="102">
        <f t="shared" si="237"/>
        <v>0</v>
      </c>
      <c r="AQ160" s="102">
        <f t="shared" si="237"/>
        <v>0</v>
      </c>
      <c r="AR160" s="102">
        <f t="shared" si="237"/>
        <v>0</v>
      </c>
      <c r="AS160" s="102">
        <f t="shared" si="237"/>
        <v>0</v>
      </c>
      <c r="AT160" s="102">
        <f t="shared" si="237"/>
        <v>0</v>
      </c>
      <c r="AU160" s="102">
        <f t="shared" si="237"/>
        <v>0</v>
      </c>
      <c r="AV160" s="102">
        <f t="shared" si="237"/>
        <v>0</v>
      </c>
      <c r="AW160" s="102">
        <f t="shared" si="237"/>
        <v>0</v>
      </c>
      <c r="AX160" s="102"/>
      <c r="AY160" s="102">
        <f t="shared" ref="AY160:BN160" si="238">SUM(AY161:AY161)</f>
        <v>0</v>
      </c>
      <c r="AZ160" s="102">
        <f t="shared" si="238"/>
        <v>0</v>
      </c>
      <c r="BA160" s="102">
        <f t="shared" si="238"/>
        <v>0</v>
      </c>
      <c r="BB160" s="102">
        <f t="shared" si="238"/>
        <v>0</v>
      </c>
      <c r="BC160" s="102">
        <f t="shared" si="238"/>
        <v>10201.620000000001</v>
      </c>
      <c r="BD160" s="102">
        <f t="shared" si="238"/>
        <v>0</v>
      </c>
      <c r="BE160" s="102">
        <f t="shared" si="238"/>
        <v>0</v>
      </c>
      <c r="BF160" s="102">
        <f t="shared" si="238"/>
        <v>0</v>
      </c>
      <c r="BG160" s="102">
        <f t="shared" si="238"/>
        <v>0</v>
      </c>
      <c r="BH160" s="102">
        <f t="shared" si="238"/>
        <v>0</v>
      </c>
      <c r="BI160" s="102">
        <f t="shared" si="238"/>
        <v>16559.900000000001</v>
      </c>
      <c r="BJ160" s="102">
        <f t="shared" si="238"/>
        <v>0</v>
      </c>
      <c r="BK160" s="102">
        <f t="shared" si="238"/>
        <v>10201.620000000001</v>
      </c>
      <c r="BL160" s="102">
        <f t="shared" si="238"/>
        <v>16559.900000000001</v>
      </c>
      <c r="BM160" s="102">
        <f t="shared" si="238"/>
        <v>26761.52</v>
      </c>
      <c r="BN160" s="102">
        <f t="shared" si="238"/>
        <v>32916.67</v>
      </c>
    </row>
    <row r="161" spans="1:66" ht="21" customHeight="1" x14ac:dyDescent="0.25">
      <c r="A161" s="11">
        <v>157</v>
      </c>
      <c r="B161" s="64">
        <v>87</v>
      </c>
      <c r="C161" s="65"/>
      <c r="D161" s="66">
        <v>1</v>
      </c>
      <c r="E161" s="71" t="s">
        <v>273</v>
      </c>
      <c r="F161" s="67" t="s">
        <v>274</v>
      </c>
      <c r="G161" s="117" t="s">
        <v>371</v>
      </c>
      <c r="H161" s="117"/>
      <c r="I161" s="117"/>
      <c r="J161" s="70" t="s">
        <v>465</v>
      </c>
      <c r="K161" s="70" t="s">
        <v>466</v>
      </c>
      <c r="L161" s="70">
        <v>340</v>
      </c>
      <c r="M161" s="71" t="s">
        <v>418</v>
      </c>
      <c r="N161" s="71" t="s">
        <v>273</v>
      </c>
      <c r="O161" s="67" t="s">
        <v>274</v>
      </c>
      <c r="P161" s="42">
        <v>5732745883</v>
      </c>
      <c r="Q161" s="103">
        <v>18786</v>
      </c>
      <c r="R161" s="103">
        <v>17742</v>
      </c>
      <c r="S161" s="104">
        <v>16784</v>
      </c>
      <c r="T161" s="75">
        <f>CEILING(V161,10)</f>
        <v>19550</v>
      </c>
      <c r="U161" s="76">
        <f>(Q161+R161+S161)/3</f>
        <v>17770.666666666668</v>
      </c>
      <c r="V161" s="76">
        <f>U161*1.1</f>
        <v>19547.733333333337</v>
      </c>
      <c r="W161" s="242">
        <v>58000</v>
      </c>
      <c r="X161" s="77">
        <f>ROUND(W161*11,2)</f>
        <v>638000</v>
      </c>
      <c r="Y161" s="75">
        <f>FLOOR(X161,1000)</f>
        <v>638000</v>
      </c>
      <c r="Z161" s="76"/>
      <c r="AA161" s="76"/>
      <c r="AB161" s="76"/>
      <c r="AC161" s="76"/>
      <c r="AD161" s="76"/>
      <c r="AE161" s="76">
        <f>Y161</f>
        <v>638000</v>
      </c>
      <c r="AF161" s="76"/>
      <c r="AG161" s="42" t="s">
        <v>28</v>
      </c>
      <c r="AH161" s="5">
        <v>8760</v>
      </c>
      <c r="AI161" s="76"/>
      <c r="AJ161" s="76"/>
      <c r="AK161" s="76"/>
      <c r="AL161" s="76"/>
      <c r="AM161" s="76"/>
      <c r="AN161" s="78">
        <f>ROUND(Ceny!$B$39*12,2)</f>
        <v>0</v>
      </c>
      <c r="AO161" s="76"/>
      <c r="AP161" s="76"/>
      <c r="AQ161" s="76"/>
      <c r="AR161" s="76"/>
      <c r="AS161" s="76"/>
      <c r="AT161" s="76"/>
      <c r="AU161" s="78">
        <f>ROUND($Y161*Ceny!$B$10/100,2)</f>
        <v>0</v>
      </c>
      <c r="AV161" s="76"/>
      <c r="AW161" s="78">
        <f>ROUND(SUM(AP161:AV161),2)</f>
        <v>0</v>
      </c>
      <c r="AX161" s="73" t="s">
        <v>352</v>
      </c>
      <c r="AY161" s="76"/>
      <c r="AZ161" s="76"/>
      <c r="BA161" s="76"/>
      <c r="BB161" s="76"/>
      <c r="BC161" s="78">
        <f>ROUND((Ceny!$B$48*AE161)/100,2)</f>
        <v>10201.620000000001</v>
      </c>
      <c r="BD161" s="76"/>
      <c r="BE161" s="76"/>
      <c r="BF161" s="76"/>
      <c r="BG161" s="76"/>
      <c r="BH161" s="76"/>
      <c r="BI161" s="78">
        <f>ROUND((Ceny!$D$48*L161*AH161/100),2)</f>
        <v>16559.900000000001</v>
      </c>
      <c r="BJ161" s="76"/>
      <c r="BK161" s="78">
        <f>ROUND(SUM(AY161:BD161),2)</f>
        <v>10201.620000000001</v>
      </c>
      <c r="BL161" s="241">
        <f>ROUND(SUM(BE161:BJ161),2)</f>
        <v>16559.900000000001</v>
      </c>
      <c r="BM161" s="80">
        <f>ROUND(SUM(AI161:AO161)+AW161+BK161+BL161,2)</f>
        <v>26761.52</v>
      </c>
      <c r="BN161" s="80">
        <f>ROUND(BM161*1.23,2)</f>
        <v>32916.67</v>
      </c>
    </row>
    <row r="162" spans="1:66" s="23" customFormat="1" ht="21" customHeight="1" x14ac:dyDescent="0.25">
      <c r="A162" s="11">
        <v>158</v>
      </c>
      <c r="B162" s="91"/>
      <c r="C162" s="92">
        <v>66</v>
      </c>
      <c r="D162" s="93"/>
      <c r="E162" s="94" t="s">
        <v>275</v>
      </c>
      <c r="F162" s="94"/>
      <c r="G162" s="95"/>
      <c r="H162" s="96" t="s">
        <v>572</v>
      </c>
      <c r="I162" s="96" t="s">
        <v>507</v>
      </c>
      <c r="J162" s="97"/>
      <c r="K162" s="97"/>
      <c r="L162" s="98"/>
      <c r="M162" s="99"/>
      <c r="N162" s="99"/>
      <c r="O162" s="99"/>
      <c r="P162" s="99"/>
      <c r="Q162" s="100">
        <f t="shared" ref="Q162:AF162" si="239">SUM(Q163:Q163)</f>
        <v>609</v>
      </c>
      <c r="R162" s="100">
        <f t="shared" si="239"/>
        <v>1252</v>
      </c>
      <c r="S162" s="100">
        <f t="shared" si="239"/>
        <v>1874</v>
      </c>
      <c r="T162" s="100">
        <f t="shared" si="239"/>
        <v>1210</v>
      </c>
      <c r="U162" s="100">
        <f t="shared" si="239"/>
        <v>1100</v>
      </c>
      <c r="V162" s="100">
        <f t="shared" si="239"/>
        <v>1210</v>
      </c>
      <c r="W162" s="100">
        <f t="shared" si="239"/>
        <v>1200</v>
      </c>
      <c r="X162" s="101">
        <f t="shared" si="239"/>
        <v>13200</v>
      </c>
      <c r="Y162" s="100">
        <f t="shared" si="239"/>
        <v>13000</v>
      </c>
      <c r="Z162" s="100">
        <f t="shared" si="239"/>
        <v>0</v>
      </c>
      <c r="AA162" s="100">
        <f t="shared" si="239"/>
        <v>13000</v>
      </c>
      <c r="AB162" s="100">
        <f t="shared" si="239"/>
        <v>0</v>
      </c>
      <c r="AC162" s="100">
        <f t="shared" si="239"/>
        <v>0</v>
      </c>
      <c r="AD162" s="100">
        <f t="shared" si="239"/>
        <v>0</v>
      </c>
      <c r="AE162" s="100">
        <f t="shared" si="239"/>
        <v>0</v>
      </c>
      <c r="AF162" s="100">
        <f t="shared" si="239"/>
        <v>0</v>
      </c>
      <c r="AG162" s="102"/>
      <c r="AH162" s="102"/>
      <c r="AI162" s="102">
        <f t="shared" ref="AI162:AW162" si="240">SUM(AI163:AI163)</f>
        <v>0</v>
      </c>
      <c r="AJ162" s="102">
        <f t="shared" si="240"/>
        <v>0</v>
      </c>
      <c r="AK162" s="102">
        <f t="shared" si="240"/>
        <v>0</v>
      </c>
      <c r="AL162" s="102">
        <f t="shared" si="240"/>
        <v>0</v>
      </c>
      <c r="AM162" s="102">
        <f t="shared" si="240"/>
        <v>0</v>
      </c>
      <c r="AN162" s="102">
        <f t="shared" si="240"/>
        <v>0</v>
      </c>
      <c r="AO162" s="102">
        <f t="shared" si="240"/>
        <v>0</v>
      </c>
      <c r="AP162" s="102">
        <f t="shared" si="240"/>
        <v>0</v>
      </c>
      <c r="AQ162" s="102">
        <f t="shared" si="240"/>
        <v>0</v>
      </c>
      <c r="AR162" s="102">
        <f t="shared" si="240"/>
        <v>0</v>
      </c>
      <c r="AS162" s="102">
        <f t="shared" si="240"/>
        <v>0</v>
      </c>
      <c r="AT162" s="102">
        <f t="shared" si="240"/>
        <v>0</v>
      </c>
      <c r="AU162" s="102">
        <f t="shared" si="240"/>
        <v>0</v>
      </c>
      <c r="AV162" s="102">
        <f t="shared" si="240"/>
        <v>0</v>
      </c>
      <c r="AW162" s="102">
        <f t="shared" si="240"/>
        <v>0</v>
      </c>
      <c r="AX162" s="102"/>
      <c r="AY162" s="102">
        <f t="shared" ref="AY162:BN162" si="241">SUM(AY163:AY163)</f>
        <v>0</v>
      </c>
      <c r="AZ162" s="102">
        <f t="shared" si="241"/>
        <v>519.74</v>
      </c>
      <c r="BA162" s="102">
        <f t="shared" si="241"/>
        <v>0</v>
      </c>
      <c r="BB162" s="102">
        <f t="shared" si="241"/>
        <v>0</v>
      </c>
      <c r="BC162" s="102">
        <f t="shared" si="241"/>
        <v>0</v>
      </c>
      <c r="BD162" s="102">
        <f t="shared" si="241"/>
        <v>0</v>
      </c>
      <c r="BE162" s="102">
        <f t="shared" si="241"/>
        <v>0</v>
      </c>
      <c r="BF162" s="102">
        <f t="shared" si="241"/>
        <v>97.56</v>
      </c>
      <c r="BG162" s="102">
        <f t="shared" si="241"/>
        <v>0</v>
      </c>
      <c r="BH162" s="102">
        <f t="shared" si="241"/>
        <v>0</v>
      </c>
      <c r="BI162" s="102">
        <f t="shared" si="241"/>
        <v>0</v>
      </c>
      <c r="BJ162" s="102">
        <f t="shared" si="241"/>
        <v>0</v>
      </c>
      <c r="BK162" s="102">
        <f t="shared" si="241"/>
        <v>519.74</v>
      </c>
      <c r="BL162" s="102">
        <f t="shared" si="241"/>
        <v>97.56</v>
      </c>
      <c r="BM162" s="102">
        <f t="shared" si="241"/>
        <v>617.29999999999995</v>
      </c>
      <c r="BN162" s="102">
        <f t="shared" si="241"/>
        <v>759.28</v>
      </c>
    </row>
    <row r="163" spans="1:66" ht="21" customHeight="1" x14ac:dyDescent="0.25">
      <c r="A163" s="11">
        <v>159</v>
      </c>
      <c r="B163" s="64">
        <v>88</v>
      </c>
      <c r="C163" s="65"/>
      <c r="D163" s="66">
        <v>1</v>
      </c>
      <c r="E163" s="71" t="s">
        <v>276</v>
      </c>
      <c r="F163" s="67" t="s">
        <v>277</v>
      </c>
      <c r="G163" s="68" t="s">
        <v>278</v>
      </c>
      <c r="H163" s="68"/>
      <c r="I163" s="120"/>
      <c r="J163" s="70" t="s">
        <v>469</v>
      </c>
      <c r="K163" s="70" t="s">
        <v>470</v>
      </c>
      <c r="L163" s="120"/>
      <c r="M163" s="71" t="s">
        <v>418</v>
      </c>
      <c r="N163" s="71" t="s">
        <v>276</v>
      </c>
      <c r="O163" s="67" t="s">
        <v>277</v>
      </c>
      <c r="P163" s="110" t="s">
        <v>27</v>
      </c>
      <c r="Q163" s="103">
        <v>609</v>
      </c>
      <c r="R163" s="103">
        <v>1252</v>
      </c>
      <c r="S163" s="104">
        <v>1874</v>
      </c>
      <c r="T163" s="75">
        <f>CEILING(V163,10)</f>
        <v>1210</v>
      </c>
      <c r="U163" s="76">
        <v>1100</v>
      </c>
      <c r="V163" s="76">
        <f>U163*1.1</f>
        <v>1210</v>
      </c>
      <c r="W163" s="242">
        <v>1200</v>
      </c>
      <c r="X163" s="77">
        <f>ROUND(W163*11,2)</f>
        <v>13200</v>
      </c>
      <c r="Y163" s="75">
        <f>FLOOR(X163,1000)</f>
        <v>13000</v>
      </c>
      <c r="Z163" s="76"/>
      <c r="AA163" s="76">
        <f>Y163</f>
        <v>13000</v>
      </c>
      <c r="AB163" s="76"/>
      <c r="AC163" s="76"/>
      <c r="AD163" s="76"/>
      <c r="AE163" s="76"/>
      <c r="AF163" s="76"/>
      <c r="AG163" s="42" t="s">
        <v>28</v>
      </c>
      <c r="AH163" s="5" t="s">
        <v>351</v>
      </c>
      <c r="AI163" s="76"/>
      <c r="AJ163" s="78">
        <f>ROUND(Ceny!$B$35*12,2)</f>
        <v>0</v>
      </c>
      <c r="AK163" s="76"/>
      <c r="AL163" s="76"/>
      <c r="AM163" s="76"/>
      <c r="AN163" s="76"/>
      <c r="AO163" s="76"/>
      <c r="AP163" s="76"/>
      <c r="AQ163" s="78">
        <f>ROUND($Y163*Ceny!$B$6/100,2)</f>
        <v>0</v>
      </c>
      <c r="AR163" s="76"/>
      <c r="AS163" s="76"/>
      <c r="AT163" s="76"/>
      <c r="AU163" s="76"/>
      <c r="AV163" s="76"/>
      <c r="AW163" s="78">
        <f>ROUND(SUM(AP163:AV163),2)</f>
        <v>0</v>
      </c>
      <c r="AX163" s="73" t="s">
        <v>352</v>
      </c>
      <c r="AY163" s="76"/>
      <c r="AZ163" s="78">
        <f>ROUND(Ceny!$B$45*AA163/100,2)</f>
        <v>519.74</v>
      </c>
      <c r="BA163" s="76"/>
      <c r="BB163" s="76"/>
      <c r="BC163" s="76"/>
      <c r="BD163" s="76"/>
      <c r="BE163" s="76"/>
      <c r="BF163" s="78">
        <f>ROUND(Ceny!$C$45*12,2)</f>
        <v>97.56</v>
      </c>
      <c r="BG163" s="76"/>
      <c r="BH163" s="76"/>
      <c r="BI163" s="76"/>
      <c r="BJ163" s="76"/>
      <c r="BK163" s="78">
        <f>ROUND(SUM(AY163:BD163),2)</f>
        <v>519.74</v>
      </c>
      <c r="BL163" s="78">
        <f>ROUND(SUM(BE163:BJ163),2)</f>
        <v>97.56</v>
      </c>
      <c r="BM163" s="80">
        <f>ROUND(SUM(AI163:AO163)+AW163+BK163+BL163,2)</f>
        <v>617.29999999999995</v>
      </c>
      <c r="BN163" s="80">
        <f>ROUND(BM163*1.23,2)</f>
        <v>759.28</v>
      </c>
    </row>
    <row r="164" spans="1:66" s="23" customFormat="1" ht="21" customHeight="1" x14ac:dyDescent="0.25">
      <c r="A164" s="11">
        <v>160</v>
      </c>
      <c r="B164" s="91"/>
      <c r="C164" s="92">
        <v>67</v>
      </c>
      <c r="D164" s="93"/>
      <c r="E164" s="94" t="s">
        <v>279</v>
      </c>
      <c r="F164" s="94"/>
      <c r="G164" s="95"/>
      <c r="H164" s="96" t="s">
        <v>573</v>
      </c>
      <c r="I164" s="96" t="s">
        <v>507</v>
      </c>
      <c r="J164" s="97"/>
      <c r="K164" s="97"/>
      <c r="L164" s="98"/>
      <c r="M164" s="99"/>
      <c r="N164" s="99"/>
      <c r="O164" s="99"/>
      <c r="P164" s="99"/>
      <c r="Q164" s="100">
        <f t="shared" ref="Q164:AF164" si="242">SUM(Q165:Q165)</f>
        <v>12134</v>
      </c>
      <c r="R164" s="100">
        <f t="shared" si="242"/>
        <v>10554</v>
      </c>
      <c r="S164" s="100">
        <f t="shared" si="242"/>
        <v>12658</v>
      </c>
      <c r="T164" s="100">
        <f t="shared" si="242"/>
        <v>12970</v>
      </c>
      <c r="U164" s="100">
        <f t="shared" si="242"/>
        <v>11782</v>
      </c>
      <c r="V164" s="100">
        <f t="shared" si="242"/>
        <v>12960.2</v>
      </c>
      <c r="W164" s="100">
        <f t="shared" si="242"/>
        <v>11000</v>
      </c>
      <c r="X164" s="101">
        <f t="shared" si="242"/>
        <v>121000</v>
      </c>
      <c r="Y164" s="100">
        <f t="shared" si="242"/>
        <v>121000</v>
      </c>
      <c r="Z164" s="100">
        <f t="shared" si="242"/>
        <v>0</v>
      </c>
      <c r="AA164" s="100">
        <f t="shared" si="242"/>
        <v>0</v>
      </c>
      <c r="AB164" s="100">
        <f t="shared" si="242"/>
        <v>0</v>
      </c>
      <c r="AC164" s="100">
        <f t="shared" si="242"/>
        <v>0</v>
      </c>
      <c r="AD164" s="100">
        <f t="shared" si="242"/>
        <v>121000</v>
      </c>
      <c r="AE164" s="100">
        <f t="shared" si="242"/>
        <v>0</v>
      </c>
      <c r="AF164" s="100">
        <f t="shared" si="242"/>
        <v>0</v>
      </c>
      <c r="AG164" s="102"/>
      <c r="AH164" s="102"/>
      <c r="AI164" s="102">
        <f t="shared" ref="AI164:AW164" si="243">SUM(AI165:AI165)</f>
        <v>0</v>
      </c>
      <c r="AJ164" s="102">
        <f t="shared" si="243"/>
        <v>0</v>
      </c>
      <c r="AK164" s="102">
        <f t="shared" si="243"/>
        <v>0</v>
      </c>
      <c r="AL164" s="102">
        <f t="shared" si="243"/>
        <v>0</v>
      </c>
      <c r="AM164" s="102">
        <f t="shared" si="243"/>
        <v>0</v>
      </c>
      <c r="AN164" s="102">
        <f t="shared" si="243"/>
        <v>0</v>
      </c>
      <c r="AO164" s="102">
        <f t="shared" si="243"/>
        <v>0</v>
      </c>
      <c r="AP164" s="102">
        <f t="shared" si="243"/>
        <v>0</v>
      </c>
      <c r="AQ164" s="102">
        <f t="shared" si="243"/>
        <v>0</v>
      </c>
      <c r="AR164" s="102">
        <f t="shared" si="243"/>
        <v>0</v>
      </c>
      <c r="AS164" s="102">
        <f t="shared" si="243"/>
        <v>0</v>
      </c>
      <c r="AT164" s="102">
        <f t="shared" si="243"/>
        <v>0</v>
      </c>
      <c r="AU164" s="102">
        <f t="shared" si="243"/>
        <v>0</v>
      </c>
      <c r="AV164" s="102">
        <f t="shared" si="243"/>
        <v>0</v>
      </c>
      <c r="AW164" s="102">
        <f t="shared" si="243"/>
        <v>0</v>
      </c>
      <c r="AX164" s="102"/>
      <c r="AY164" s="102">
        <f t="shared" ref="AY164:BN164" si="244">SUM(AY165:AY165)</f>
        <v>0</v>
      </c>
      <c r="AZ164" s="102">
        <f t="shared" si="244"/>
        <v>0</v>
      </c>
      <c r="BA164" s="102">
        <f t="shared" si="244"/>
        <v>0</v>
      </c>
      <c r="BB164" s="102">
        <f t="shared" si="244"/>
        <v>3781.25</v>
      </c>
      <c r="BC164" s="102">
        <f t="shared" si="244"/>
        <v>0</v>
      </c>
      <c r="BD164" s="102">
        <f t="shared" si="244"/>
        <v>0</v>
      </c>
      <c r="BE164" s="102">
        <f t="shared" si="244"/>
        <v>0</v>
      </c>
      <c r="BF164" s="102">
        <f t="shared" si="244"/>
        <v>0</v>
      </c>
      <c r="BG164" s="102">
        <f t="shared" si="244"/>
        <v>0</v>
      </c>
      <c r="BH164" s="102">
        <f t="shared" si="244"/>
        <v>1800.96</v>
      </c>
      <c r="BI164" s="102">
        <f t="shared" si="244"/>
        <v>0</v>
      </c>
      <c r="BJ164" s="102">
        <f t="shared" si="244"/>
        <v>0</v>
      </c>
      <c r="BK164" s="102">
        <f t="shared" si="244"/>
        <v>3781.25</v>
      </c>
      <c r="BL164" s="102">
        <f t="shared" si="244"/>
        <v>1800.96</v>
      </c>
      <c r="BM164" s="102">
        <f t="shared" si="244"/>
        <v>5582.21</v>
      </c>
      <c r="BN164" s="102">
        <f t="shared" si="244"/>
        <v>6866.12</v>
      </c>
    </row>
    <row r="165" spans="1:66" ht="21" customHeight="1" x14ac:dyDescent="0.25">
      <c r="A165" s="11">
        <v>161</v>
      </c>
      <c r="B165" s="64">
        <v>89</v>
      </c>
      <c r="C165" s="65"/>
      <c r="D165" s="66">
        <v>1</v>
      </c>
      <c r="E165" s="71" t="s">
        <v>279</v>
      </c>
      <c r="F165" s="67" t="s">
        <v>280</v>
      </c>
      <c r="G165" s="68" t="s">
        <v>281</v>
      </c>
      <c r="H165" s="68"/>
      <c r="I165" s="68"/>
      <c r="J165" s="70" t="s">
        <v>42</v>
      </c>
      <c r="K165" s="70" t="s">
        <v>464</v>
      </c>
      <c r="L165" s="70"/>
      <c r="M165" s="71" t="s">
        <v>418</v>
      </c>
      <c r="N165" s="71" t="s">
        <v>279</v>
      </c>
      <c r="O165" s="67" t="s">
        <v>280</v>
      </c>
      <c r="P165" s="110" t="s">
        <v>27</v>
      </c>
      <c r="Q165" s="103">
        <v>12134</v>
      </c>
      <c r="R165" s="103">
        <v>10554</v>
      </c>
      <c r="S165" s="104">
        <v>12658</v>
      </c>
      <c r="T165" s="75">
        <f>CEILING(V165,10)</f>
        <v>12970</v>
      </c>
      <c r="U165" s="76">
        <f>(Q165+R165+S165)/3</f>
        <v>11782</v>
      </c>
      <c r="V165" s="76">
        <f>U165*1.1</f>
        <v>12960.2</v>
      </c>
      <c r="W165" s="242">
        <v>11000</v>
      </c>
      <c r="X165" s="77">
        <f>ROUND(W165*11,2)</f>
        <v>121000</v>
      </c>
      <c r="Y165" s="75">
        <f>CEILING(X165,1000)</f>
        <v>121000</v>
      </c>
      <c r="Z165" s="76"/>
      <c r="AA165" s="76"/>
      <c r="AB165" s="76"/>
      <c r="AC165" s="76"/>
      <c r="AD165" s="76">
        <f>Y165</f>
        <v>121000</v>
      </c>
      <c r="AE165" s="76"/>
      <c r="AF165" s="76"/>
      <c r="AG165" s="42" t="s">
        <v>28</v>
      </c>
      <c r="AH165" s="5" t="s">
        <v>351</v>
      </c>
      <c r="AI165" s="76"/>
      <c r="AJ165" s="76"/>
      <c r="AK165" s="76"/>
      <c r="AL165" s="76"/>
      <c r="AM165" s="78">
        <f>ROUND(Ceny!$B$38*12,2)</f>
        <v>0</v>
      </c>
      <c r="AN165" s="76"/>
      <c r="AO165" s="76"/>
      <c r="AP165" s="76"/>
      <c r="AQ165" s="76"/>
      <c r="AR165" s="76"/>
      <c r="AS165" s="76"/>
      <c r="AT165" s="78">
        <f>ROUND($Y165*Ceny!$B$9/100,2)</f>
        <v>0</v>
      </c>
      <c r="AU165" s="76"/>
      <c r="AV165" s="76"/>
      <c r="AW165" s="78">
        <f>ROUND(SUM(AP165:AV165),2)</f>
        <v>0</v>
      </c>
      <c r="AX165" s="73" t="s">
        <v>352</v>
      </c>
      <c r="AY165" s="76"/>
      <c r="AZ165" s="76"/>
      <c r="BA165" s="76"/>
      <c r="BB165" s="78">
        <f>ROUND(Ceny!$B$47*AD165/100,2)</f>
        <v>3781.25</v>
      </c>
      <c r="BC165" s="76"/>
      <c r="BD165" s="76"/>
      <c r="BE165" s="76"/>
      <c r="BF165" s="76"/>
      <c r="BG165" s="76"/>
      <c r="BH165" s="78">
        <f>ROUND(Ceny!$C$47*12,2)</f>
        <v>1800.96</v>
      </c>
      <c r="BI165" s="76"/>
      <c r="BJ165" s="76"/>
      <c r="BK165" s="78">
        <f>ROUND(SUM(AY165:BD165),2)</f>
        <v>3781.25</v>
      </c>
      <c r="BL165" s="78">
        <f>ROUND(SUM(BE165:BJ165),2)</f>
        <v>1800.96</v>
      </c>
      <c r="BM165" s="80">
        <f>ROUND(SUM(AI165:AO165)+AW165+BK165+BL165,2)</f>
        <v>5582.21</v>
      </c>
      <c r="BN165" s="80">
        <f>ROUND(BM165*1.23,2)</f>
        <v>6866.12</v>
      </c>
    </row>
    <row r="166" spans="1:66" s="23" customFormat="1" ht="21" customHeight="1" x14ac:dyDescent="0.25">
      <c r="A166" s="11">
        <v>162</v>
      </c>
      <c r="B166" s="91"/>
      <c r="C166" s="92">
        <v>68</v>
      </c>
      <c r="D166" s="93"/>
      <c r="E166" s="94" t="s">
        <v>282</v>
      </c>
      <c r="F166" s="94"/>
      <c r="G166" s="95"/>
      <c r="H166" s="96" t="s">
        <v>574</v>
      </c>
      <c r="I166" s="96" t="s">
        <v>507</v>
      </c>
      <c r="J166" s="97"/>
      <c r="K166" s="97"/>
      <c r="L166" s="98"/>
      <c r="M166" s="99"/>
      <c r="N166" s="99"/>
      <c r="O166" s="99"/>
      <c r="P166" s="99"/>
      <c r="Q166" s="100">
        <f t="shared" ref="Q166:AF166" si="245">SUM(Q167:Q167)</f>
        <v>797</v>
      </c>
      <c r="R166" s="100">
        <f t="shared" si="245"/>
        <v>879</v>
      </c>
      <c r="S166" s="100">
        <f t="shared" si="245"/>
        <v>933</v>
      </c>
      <c r="T166" s="100">
        <f t="shared" si="245"/>
        <v>960</v>
      </c>
      <c r="U166" s="100">
        <f t="shared" si="245"/>
        <v>869.66666666666663</v>
      </c>
      <c r="V166" s="100">
        <f t="shared" si="245"/>
        <v>956.63333333333333</v>
      </c>
      <c r="W166" s="100">
        <f t="shared" si="245"/>
        <v>900</v>
      </c>
      <c r="X166" s="101">
        <f t="shared" si="245"/>
        <v>9900</v>
      </c>
      <c r="Y166" s="100">
        <f t="shared" si="245"/>
        <v>10000</v>
      </c>
      <c r="Z166" s="100">
        <f t="shared" si="245"/>
        <v>0</v>
      </c>
      <c r="AA166" s="100">
        <f t="shared" si="245"/>
        <v>10000</v>
      </c>
      <c r="AB166" s="100">
        <f t="shared" si="245"/>
        <v>0</v>
      </c>
      <c r="AC166" s="100">
        <f t="shared" si="245"/>
        <v>0</v>
      </c>
      <c r="AD166" s="100">
        <f t="shared" si="245"/>
        <v>0</v>
      </c>
      <c r="AE166" s="100">
        <f t="shared" si="245"/>
        <v>0</v>
      </c>
      <c r="AF166" s="100">
        <f t="shared" si="245"/>
        <v>0</v>
      </c>
      <c r="AG166" s="102"/>
      <c r="AH166" s="102"/>
      <c r="AI166" s="102">
        <f t="shared" ref="AI166:AW166" si="246">SUM(AI167:AI167)</f>
        <v>0</v>
      </c>
      <c r="AJ166" s="102">
        <f t="shared" si="246"/>
        <v>0</v>
      </c>
      <c r="AK166" s="102">
        <f t="shared" si="246"/>
        <v>0</v>
      </c>
      <c r="AL166" s="102">
        <f t="shared" si="246"/>
        <v>0</v>
      </c>
      <c r="AM166" s="102">
        <f t="shared" si="246"/>
        <v>0</v>
      </c>
      <c r="AN166" s="102">
        <f t="shared" si="246"/>
        <v>0</v>
      </c>
      <c r="AO166" s="102">
        <f t="shared" si="246"/>
        <v>0</v>
      </c>
      <c r="AP166" s="102">
        <f t="shared" si="246"/>
        <v>0</v>
      </c>
      <c r="AQ166" s="102">
        <f t="shared" si="246"/>
        <v>0</v>
      </c>
      <c r="AR166" s="102">
        <f t="shared" si="246"/>
        <v>0</v>
      </c>
      <c r="AS166" s="102">
        <f t="shared" si="246"/>
        <v>0</v>
      </c>
      <c r="AT166" s="102">
        <f t="shared" si="246"/>
        <v>0</v>
      </c>
      <c r="AU166" s="102">
        <f t="shared" si="246"/>
        <v>0</v>
      </c>
      <c r="AV166" s="102">
        <f t="shared" si="246"/>
        <v>0</v>
      </c>
      <c r="AW166" s="102">
        <f t="shared" si="246"/>
        <v>0</v>
      </c>
      <c r="AX166" s="102"/>
      <c r="AY166" s="102">
        <f t="shared" ref="AY166:BN166" si="247">SUM(AY167:AY167)</f>
        <v>0</v>
      </c>
      <c r="AZ166" s="102">
        <f t="shared" si="247"/>
        <v>399.8</v>
      </c>
      <c r="BA166" s="102">
        <f t="shared" si="247"/>
        <v>0</v>
      </c>
      <c r="BB166" s="102">
        <f t="shared" si="247"/>
        <v>0</v>
      </c>
      <c r="BC166" s="102">
        <f t="shared" si="247"/>
        <v>0</v>
      </c>
      <c r="BD166" s="102">
        <f t="shared" si="247"/>
        <v>0</v>
      </c>
      <c r="BE166" s="102">
        <f t="shared" si="247"/>
        <v>0</v>
      </c>
      <c r="BF166" s="102">
        <f t="shared" si="247"/>
        <v>97.56</v>
      </c>
      <c r="BG166" s="102">
        <f t="shared" si="247"/>
        <v>0</v>
      </c>
      <c r="BH166" s="102">
        <f t="shared" si="247"/>
        <v>0</v>
      </c>
      <c r="BI166" s="102">
        <f t="shared" si="247"/>
        <v>0</v>
      </c>
      <c r="BJ166" s="102">
        <f t="shared" si="247"/>
        <v>0</v>
      </c>
      <c r="BK166" s="102">
        <f t="shared" si="247"/>
        <v>399.8</v>
      </c>
      <c r="BL166" s="102">
        <f t="shared" si="247"/>
        <v>97.56</v>
      </c>
      <c r="BM166" s="102">
        <f t="shared" si="247"/>
        <v>497.36</v>
      </c>
      <c r="BN166" s="102">
        <f t="shared" si="247"/>
        <v>611.75</v>
      </c>
    </row>
    <row r="167" spans="1:66" ht="21" customHeight="1" x14ac:dyDescent="0.25">
      <c r="A167" s="11">
        <v>163</v>
      </c>
      <c r="B167" s="64">
        <v>90</v>
      </c>
      <c r="C167" s="65"/>
      <c r="D167" s="66">
        <v>1</v>
      </c>
      <c r="E167" s="71" t="s">
        <v>282</v>
      </c>
      <c r="F167" s="67" t="s">
        <v>283</v>
      </c>
      <c r="G167" s="68" t="s">
        <v>284</v>
      </c>
      <c r="H167" s="68"/>
      <c r="I167" s="68"/>
      <c r="J167" s="70" t="s">
        <v>469</v>
      </c>
      <c r="K167" s="70" t="s">
        <v>470</v>
      </c>
      <c r="L167" s="70"/>
      <c r="M167" s="71" t="s">
        <v>418</v>
      </c>
      <c r="N167" s="71" t="s">
        <v>282</v>
      </c>
      <c r="O167" s="67" t="s">
        <v>283</v>
      </c>
      <c r="P167" s="110" t="s">
        <v>27</v>
      </c>
      <c r="Q167" s="103">
        <v>797</v>
      </c>
      <c r="R167" s="103">
        <v>879</v>
      </c>
      <c r="S167" s="104">
        <v>933</v>
      </c>
      <c r="T167" s="75">
        <f>CEILING(V167,10)</f>
        <v>960</v>
      </c>
      <c r="U167" s="76">
        <f>(Q167+R167+S167)/3</f>
        <v>869.66666666666663</v>
      </c>
      <c r="V167" s="76">
        <f>U167*1.1</f>
        <v>956.63333333333333</v>
      </c>
      <c r="W167" s="242">
        <v>900</v>
      </c>
      <c r="X167" s="77">
        <f>ROUND(W167*11,2)</f>
        <v>9900</v>
      </c>
      <c r="Y167" s="75">
        <f>CEILING(X167,1000)</f>
        <v>10000</v>
      </c>
      <c r="Z167" s="76"/>
      <c r="AA167" s="76">
        <f>Y167</f>
        <v>10000</v>
      </c>
      <c r="AB167" s="76"/>
      <c r="AC167" s="76"/>
      <c r="AD167" s="76"/>
      <c r="AE167" s="76"/>
      <c r="AF167" s="76"/>
      <c r="AG167" s="42" t="s">
        <v>28</v>
      </c>
      <c r="AH167" s="5" t="s">
        <v>351</v>
      </c>
      <c r="AI167" s="76"/>
      <c r="AJ167" s="78">
        <f>ROUND(Ceny!$B$35*12,2)</f>
        <v>0</v>
      </c>
      <c r="AK167" s="76"/>
      <c r="AL167" s="76"/>
      <c r="AM167" s="76"/>
      <c r="AN167" s="76"/>
      <c r="AO167" s="76"/>
      <c r="AP167" s="76"/>
      <c r="AQ167" s="78">
        <f>ROUND($Y167*Ceny!$B$6/100,2)</f>
        <v>0</v>
      </c>
      <c r="AR167" s="76"/>
      <c r="AS167" s="76"/>
      <c r="AT167" s="76"/>
      <c r="AU167" s="76"/>
      <c r="AV167" s="76"/>
      <c r="AW167" s="78">
        <f>ROUND(SUM(AP167:AV167),2)</f>
        <v>0</v>
      </c>
      <c r="AX167" s="73" t="s">
        <v>352</v>
      </c>
      <c r="AY167" s="76"/>
      <c r="AZ167" s="78">
        <f>ROUND(Ceny!$B$45*AA167/100,2)</f>
        <v>399.8</v>
      </c>
      <c r="BA167" s="76"/>
      <c r="BB167" s="76"/>
      <c r="BC167" s="76"/>
      <c r="BD167" s="76"/>
      <c r="BE167" s="76"/>
      <c r="BF167" s="78">
        <f>ROUND(Ceny!$C$45*12,2)</f>
        <v>97.56</v>
      </c>
      <c r="BG167" s="76"/>
      <c r="BH167" s="76"/>
      <c r="BI167" s="76"/>
      <c r="BJ167" s="76"/>
      <c r="BK167" s="78">
        <f>ROUND(SUM(AY167:BD167),2)</f>
        <v>399.8</v>
      </c>
      <c r="BL167" s="78">
        <f>ROUND(SUM(BE167:BJ167),2)</f>
        <v>97.56</v>
      </c>
      <c r="BM167" s="80">
        <f>ROUND(SUM(AI167:AO167)+AW167+BK167+BL167,2)</f>
        <v>497.36</v>
      </c>
      <c r="BN167" s="80">
        <f>ROUND(BM167*1.23,2)</f>
        <v>611.75</v>
      </c>
    </row>
    <row r="168" spans="1:66" s="111" customFormat="1" ht="21" customHeight="1" x14ac:dyDescent="0.25">
      <c r="A168" s="11">
        <v>175</v>
      </c>
      <c r="B168" s="91"/>
      <c r="C168" s="92">
        <v>69</v>
      </c>
      <c r="D168" s="93"/>
      <c r="E168" s="94" t="s">
        <v>456</v>
      </c>
      <c r="F168" s="94"/>
      <c r="G168" s="95"/>
      <c r="H168" s="96" t="s">
        <v>575</v>
      </c>
      <c r="I168" s="96" t="s">
        <v>507</v>
      </c>
      <c r="J168" s="97"/>
      <c r="K168" s="97"/>
      <c r="L168" s="98"/>
      <c r="M168" s="99"/>
      <c r="N168" s="99"/>
      <c r="O168" s="99"/>
      <c r="P168" s="99"/>
      <c r="Q168" s="100">
        <f t="shared" ref="Q168:AF168" si="248">SUM(Q169:Q169)</f>
        <v>29209</v>
      </c>
      <c r="R168" s="100">
        <f t="shared" si="248"/>
        <v>27213</v>
      </c>
      <c r="S168" s="100">
        <f t="shared" si="248"/>
        <v>23903</v>
      </c>
      <c r="T168" s="100">
        <f t="shared" si="248"/>
        <v>29460</v>
      </c>
      <c r="U168" s="100">
        <f t="shared" si="248"/>
        <v>26775</v>
      </c>
      <c r="V168" s="100">
        <f t="shared" si="248"/>
        <v>29452.500000000004</v>
      </c>
      <c r="W168" s="100">
        <f t="shared" si="248"/>
        <v>32000</v>
      </c>
      <c r="X168" s="101">
        <f t="shared" si="248"/>
        <v>352000</v>
      </c>
      <c r="Y168" s="100">
        <f t="shared" si="248"/>
        <v>352000</v>
      </c>
      <c r="Z168" s="100">
        <f t="shared" si="248"/>
        <v>0</v>
      </c>
      <c r="AA168" s="100">
        <f t="shared" si="248"/>
        <v>0</v>
      </c>
      <c r="AB168" s="100">
        <f t="shared" si="248"/>
        <v>0</v>
      </c>
      <c r="AC168" s="100">
        <f t="shared" si="248"/>
        <v>0</v>
      </c>
      <c r="AD168" s="100">
        <f t="shared" si="248"/>
        <v>0</v>
      </c>
      <c r="AE168" s="100">
        <f t="shared" si="248"/>
        <v>352000</v>
      </c>
      <c r="AF168" s="100">
        <f t="shared" si="248"/>
        <v>0</v>
      </c>
      <c r="AG168" s="102"/>
      <c r="AH168" s="102"/>
      <c r="AI168" s="102">
        <f t="shared" ref="AI168:AW168" si="249">SUM(AI169:AI169)</f>
        <v>0</v>
      </c>
      <c r="AJ168" s="102">
        <f t="shared" si="249"/>
        <v>0</v>
      </c>
      <c r="AK168" s="102">
        <f t="shared" si="249"/>
        <v>0</v>
      </c>
      <c r="AL168" s="102">
        <f t="shared" si="249"/>
        <v>0</v>
      </c>
      <c r="AM168" s="102">
        <f t="shared" si="249"/>
        <v>0</v>
      </c>
      <c r="AN168" s="102">
        <f t="shared" si="249"/>
        <v>0</v>
      </c>
      <c r="AO168" s="102">
        <f t="shared" si="249"/>
        <v>0</v>
      </c>
      <c r="AP168" s="102">
        <f t="shared" si="249"/>
        <v>0</v>
      </c>
      <c r="AQ168" s="102">
        <f t="shared" si="249"/>
        <v>0</v>
      </c>
      <c r="AR168" s="102">
        <f t="shared" si="249"/>
        <v>0</v>
      </c>
      <c r="AS168" s="102">
        <f t="shared" si="249"/>
        <v>0</v>
      </c>
      <c r="AT168" s="102">
        <f t="shared" si="249"/>
        <v>0</v>
      </c>
      <c r="AU168" s="102">
        <f t="shared" si="249"/>
        <v>0</v>
      </c>
      <c r="AV168" s="102">
        <f t="shared" si="249"/>
        <v>0</v>
      </c>
      <c r="AW168" s="102">
        <f t="shared" si="249"/>
        <v>0</v>
      </c>
      <c r="AX168" s="102"/>
      <c r="AY168" s="102">
        <f t="shared" ref="AY168:BN168" si="250">SUM(AY169:AY169)</f>
        <v>0</v>
      </c>
      <c r="AZ168" s="102">
        <f t="shared" si="250"/>
        <v>0</v>
      </c>
      <c r="BA168" s="102">
        <f t="shared" si="250"/>
        <v>0</v>
      </c>
      <c r="BB168" s="102">
        <f t="shared" si="250"/>
        <v>0</v>
      </c>
      <c r="BC168" s="102">
        <f t="shared" si="250"/>
        <v>5628.48</v>
      </c>
      <c r="BD168" s="102">
        <f t="shared" si="250"/>
        <v>0</v>
      </c>
      <c r="BE168" s="102">
        <f t="shared" si="250"/>
        <v>0</v>
      </c>
      <c r="BF168" s="102">
        <f t="shared" si="250"/>
        <v>0</v>
      </c>
      <c r="BG168" s="102">
        <f t="shared" si="250"/>
        <v>0</v>
      </c>
      <c r="BH168" s="102">
        <f t="shared" si="250"/>
        <v>0</v>
      </c>
      <c r="BI168" s="102">
        <f t="shared" si="250"/>
        <v>9107.9500000000007</v>
      </c>
      <c r="BJ168" s="102">
        <f t="shared" si="250"/>
        <v>0</v>
      </c>
      <c r="BK168" s="102">
        <f t="shared" si="250"/>
        <v>5628.48</v>
      </c>
      <c r="BL168" s="102">
        <f t="shared" si="250"/>
        <v>9107.9500000000007</v>
      </c>
      <c r="BM168" s="102">
        <f t="shared" si="250"/>
        <v>14736.43</v>
      </c>
      <c r="BN168" s="102">
        <f t="shared" si="250"/>
        <v>18125.810000000001</v>
      </c>
    </row>
    <row r="169" spans="1:66" ht="21" customHeight="1" x14ac:dyDescent="0.25">
      <c r="A169" s="11">
        <v>176</v>
      </c>
      <c r="B169" s="64">
        <v>97</v>
      </c>
      <c r="C169" s="65"/>
      <c r="D169" s="66">
        <v>1</v>
      </c>
      <c r="E169" s="71" t="s">
        <v>459</v>
      </c>
      <c r="F169" s="67" t="s">
        <v>457</v>
      </c>
      <c r="G169" s="117" t="s">
        <v>458</v>
      </c>
      <c r="H169" s="117"/>
      <c r="I169" s="117"/>
      <c r="J169" s="70" t="s">
        <v>465</v>
      </c>
      <c r="K169" s="70" t="s">
        <v>466</v>
      </c>
      <c r="L169" s="70">
        <v>187</v>
      </c>
      <c r="M169" s="71" t="s">
        <v>418</v>
      </c>
      <c r="N169" s="71" t="s">
        <v>456</v>
      </c>
      <c r="O169" s="67" t="s">
        <v>457</v>
      </c>
      <c r="P169" s="110" t="s">
        <v>27</v>
      </c>
      <c r="Q169" s="103">
        <v>29209</v>
      </c>
      <c r="R169" s="103">
        <v>27213</v>
      </c>
      <c r="S169" s="104">
        <v>23903</v>
      </c>
      <c r="T169" s="75">
        <f>CEILING(V169,10)</f>
        <v>29460</v>
      </c>
      <c r="U169" s="76">
        <f>(Q169+R169+S169)/3</f>
        <v>26775</v>
      </c>
      <c r="V169" s="76">
        <f>U169*1.1</f>
        <v>29452.500000000004</v>
      </c>
      <c r="W169" s="242">
        <v>32000</v>
      </c>
      <c r="X169" s="77">
        <f>ROUND(W169*11,2)</f>
        <v>352000</v>
      </c>
      <c r="Y169" s="75">
        <f>FLOOR(X169,1000)</f>
        <v>352000</v>
      </c>
      <c r="Z169" s="76"/>
      <c r="AA169" s="76"/>
      <c r="AB169" s="76"/>
      <c r="AC169" s="76"/>
      <c r="AD169" s="76"/>
      <c r="AE169" s="76">
        <f>Y169</f>
        <v>352000</v>
      </c>
      <c r="AF169" s="76"/>
      <c r="AG169" s="42" t="s">
        <v>28</v>
      </c>
      <c r="AH169" s="5">
        <v>8760</v>
      </c>
      <c r="AI169" s="76"/>
      <c r="AJ169" s="76"/>
      <c r="AK169" s="76"/>
      <c r="AL169" s="76"/>
      <c r="AM169" s="76"/>
      <c r="AN169" s="78">
        <f>ROUND(Ceny!$B$39*12,2)</f>
        <v>0</v>
      </c>
      <c r="AO169" s="76"/>
      <c r="AP169" s="76"/>
      <c r="AQ169" s="76"/>
      <c r="AR169" s="76"/>
      <c r="AS169" s="76"/>
      <c r="AT169" s="76"/>
      <c r="AU169" s="78">
        <f>ROUND($Y169*Ceny!$B$10/100,2)</f>
        <v>0</v>
      </c>
      <c r="AV169" s="76"/>
      <c r="AW169" s="78">
        <f>ROUND(SUM(AP169:AV169),2)</f>
        <v>0</v>
      </c>
      <c r="AX169" s="73" t="s">
        <v>352</v>
      </c>
      <c r="AY169" s="76"/>
      <c r="AZ169" s="76"/>
      <c r="BA169" s="76"/>
      <c r="BB169" s="76"/>
      <c r="BC169" s="78">
        <f>ROUND((Ceny!$B$48*AE169)/100,2)</f>
        <v>5628.48</v>
      </c>
      <c r="BD169" s="76"/>
      <c r="BE169" s="76"/>
      <c r="BF169" s="76"/>
      <c r="BG169" s="76"/>
      <c r="BH169" s="76"/>
      <c r="BI169" s="78">
        <f>ROUND((Ceny!$D$48*L169*AH169/100),2)</f>
        <v>9107.9500000000007</v>
      </c>
      <c r="BJ169" s="76"/>
      <c r="BK169" s="78">
        <f>ROUND(SUM(AY169:BD169),2)</f>
        <v>5628.48</v>
      </c>
      <c r="BL169" s="241">
        <f>ROUND(SUM(BE169:BJ169),2)</f>
        <v>9107.9500000000007</v>
      </c>
      <c r="BM169" s="80">
        <f>ROUND(SUM(AI169:AO169)+AW169+BK169+BL169,2)</f>
        <v>14736.43</v>
      </c>
      <c r="BN169" s="80">
        <f>ROUND(BM169*1.23,2)</f>
        <v>18125.810000000001</v>
      </c>
    </row>
    <row r="170" spans="1:66" s="23" customFormat="1" ht="21" customHeight="1" x14ac:dyDescent="0.25">
      <c r="A170" s="11">
        <v>164</v>
      </c>
      <c r="B170" s="91"/>
      <c r="C170" s="92">
        <v>70</v>
      </c>
      <c r="D170" s="93"/>
      <c r="E170" s="94" t="s">
        <v>413</v>
      </c>
      <c r="F170" s="94"/>
      <c r="G170" s="95"/>
      <c r="H170" s="96" t="s">
        <v>576</v>
      </c>
      <c r="I170" s="96" t="s">
        <v>507</v>
      </c>
      <c r="J170" s="97"/>
      <c r="K170" s="97"/>
      <c r="L170" s="98"/>
      <c r="M170" s="99"/>
      <c r="N170" s="99"/>
      <c r="O170" s="99"/>
      <c r="P170" s="99"/>
      <c r="Q170" s="100">
        <f t="shared" ref="Q170:AF170" si="251">SUM(Q171:Q171)</f>
        <v>8914</v>
      </c>
      <c r="R170" s="100">
        <f t="shared" si="251"/>
        <v>9265</v>
      </c>
      <c r="S170" s="100">
        <f t="shared" si="251"/>
        <v>9638</v>
      </c>
      <c r="T170" s="100">
        <f t="shared" si="251"/>
        <v>10200</v>
      </c>
      <c r="U170" s="100">
        <f t="shared" si="251"/>
        <v>9272.3333333333339</v>
      </c>
      <c r="V170" s="100">
        <f t="shared" si="251"/>
        <v>10199.566666666668</v>
      </c>
      <c r="W170" s="100">
        <f t="shared" si="251"/>
        <v>11000</v>
      </c>
      <c r="X170" s="101">
        <f t="shared" si="251"/>
        <v>121000</v>
      </c>
      <c r="Y170" s="100">
        <f t="shared" si="251"/>
        <v>121000</v>
      </c>
      <c r="Z170" s="100">
        <f t="shared" si="251"/>
        <v>0</v>
      </c>
      <c r="AA170" s="100">
        <f t="shared" si="251"/>
        <v>0</v>
      </c>
      <c r="AB170" s="100">
        <f t="shared" si="251"/>
        <v>0</v>
      </c>
      <c r="AC170" s="100">
        <f t="shared" si="251"/>
        <v>0</v>
      </c>
      <c r="AD170" s="100">
        <f t="shared" si="251"/>
        <v>121000</v>
      </c>
      <c r="AE170" s="100">
        <f t="shared" si="251"/>
        <v>0</v>
      </c>
      <c r="AF170" s="100">
        <f t="shared" si="251"/>
        <v>0</v>
      </c>
      <c r="AG170" s="102"/>
      <c r="AH170" s="102"/>
      <c r="AI170" s="102">
        <f t="shared" ref="AI170:AW170" si="252">SUM(AI171:AI171)</f>
        <v>0</v>
      </c>
      <c r="AJ170" s="102">
        <f t="shared" si="252"/>
        <v>0</v>
      </c>
      <c r="AK170" s="102">
        <f t="shared" si="252"/>
        <v>0</v>
      </c>
      <c r="AL170" s="102">
        <f t="shared" si="252"/>
        <v>0</v>
      </c>
      <c r="AM170" s="102">
        <f t="shared" si="252"/>
        <v>0</v>
      </c>
      <c r="AN170" s="102">
        <f t="shared" si="252"/>
        <v>0</v>
      </c>
      <c r="AO170" s="102">
        <f t="shared" si="252"/>
        <v>0</v>
      </c>
      <c r="AP170" s="102">
        <f t="shared" si="252"/>
        <v>0</v>
      </c>
      <c r="AQ170" s="102">
        <f t="shared" si="252"/>
        <v>0</v>
      </c>
      <c r="AR170" s="102">
        <f t="shared" si="252"/>
        <v>0</v>
      </c>
      <c r="AS170" s="102">
        <f t="shared" si="252"/>
        <v>0</v>
      </c>
      <c r="AT170" s="102">
        <f t="shared" si="252"/>
        <v>0</v>
      </c>
      <c r="AU170" s="102">
        <f t="shared" si="252"/>
        <v>0</v>
      </c>
      <c r="AV170" s="102">
        <f t="shared" si="252"/>
        <v>0</v>
      </c>
      <c r="AW170" s="102">
        <f t="shared" si="252"/>
        <v>0</v>
      </c>
      <c r="AX170" s="102"/>
      <c r="AY170" s="102">
        <f t="shared" ref="AY170:BN170" si="253">SUM(AY171:AY171)</f>
        <v>0</v>
      </c>
      <c r="AZ170" s="102">
        <f t="shared" si="253"/>
        <v>0</v>
      </c>
      <c r="BA170" s="102">
        <f t="shared" si="253"/>
        <v>0</v>
      </c>
      <c r="BB170" s="102">
        <f t="shared" si="253"/>
        <v>3781.25</v>
      </c>
      <c r="BC170" s="102">
        <f t="shared" si="253"/>
        <v>0</v>
      </c>
      <c r="BD170" s="102">
        <f t="shared" si="253"/>
        <v>0</v>
      </c>
      <c r="BE170" s="102">
        <f t="shared" si="253"/>
        <v>0</v>
      </c>
      <c r="BF170" s="102">
        <f t="shared" si="253"/>
        <v>0</v>
      </c>
      <c r="BG170" s="102">
        <f t="shared" si="253"/>
        <v>0</v>
      </c>
      <c r="BH170" s="102">
        <f t="shared" si="253"/>
        <v>1800.96</v>
      </c>
      <c r="BI170" s="102">
        <f t="shared" si="253"/>
        <v>0</v>
      </c>
      <c r="BJ170" s="102">
        <f t="shared" si="253"/>
        <v>0</v>
      </c>
      <c r="BK170" s="102">
        <f t="shared" si="253"/>
        <v>3781.25</v>
      </c>
      <c r="BL170" s="102">
        <f t="shared" si="253"/>
        <v>1800.96</v>
      </c>
      <c r="BM170" s="102">
        <f t="shared" si="253"/>
        <v>5582.21</v>
      </c>
      <c r="BN170" s="102">
        <f t="shared" si="253"/>
        <v>6866.12</v>
      </c>
    </row>
    <row r="171" spans="1:66" ht="21" customHeight="1" x14ac:dyDescent="0.25">
      <c r="A171" s="11">
        <v>165</v>
      </c>
      <c r="B171" s="64">
        <v>91</v>
      </c>
      <c r="C171" s="65"/>
      <c r="D171" s="66">
        <v>1</v>
      </c>
      <c r="E171" s="71" t="s">
        <v>413</v>
      </c>
      <c r="F171" s="67" t="s">
        <v>285</v>
      </c>
      <c r="G171" s="68" t="s">
        <v>286</v>
      </c>
      <c r="H171" s="68"/>
      <c r="I171" s="68"/>
      <c r="J171" s="70" t="s">
        <v>42</v>
      </c>
      <c r="K171" s="70" t="s">
        <v>464</v>
      </c>
      <c r="L171" s="70"/>
      <c r="M171" s="71" t="s">
        <v>418</v>
      </c>
      <c r="N171" s="71" t="s">
        <v>413</v>
      </c>
      <c r="O171" s="67" t="s">
        <v>285</v>
      </c>
      <c r="P171" s="110" t="s">
        <v>27</v>
      </c>
      <c r="Q171" s="103">
        <v>8914</v>
      </c>
      <c r="R171" s="103">
        <v>9265</v>
      </c>
      <c r="S171" s="104">
        <v>9638</v>
      </c>
      <c r="T171" s="75">
        <f>CEILING(V171,10)</f>
        <v>10200</v>
      </c>
      <c r="U171" s="76">
        <f>(Q171+R171+S171)/3</f>
        <v>9272.3333333333339</v>
      </c>
      <c r="V171" s="76">
        <f>U171*1.1</f>
        <v>10199.566666666668</v>
      </c>
      <c r="W171" s="242">
        <v>11000</v>
      </c>
      <c r="X171" s="77">
        <f>ROUND(W171*11,2)</f>
        <v>121000</v>
      </c>
      <c r="Y171" s="75">
        <f>FLOOR(X171,1000)</f>
        <v>121000</v>
      </c>
      <c r="Z171" s="76"/>
      <c r="AA171" s="76"/>
      <c r="AB171" s="76"/>
      <c r="AC171" s="76"/>
      <c r="AD171" s="76">
        <f>Y171</f>
        <v>121000</v>
      </c>
      <c r="AE171" s="76"/>
      <c r="AF171" s="76"/>
      <c r="AG171" s="42" t="s">
        <v>28</v>
      </c>
      <c r="AH171" s="5" t="s">
        <v>351</v>
      </c>
      <c r="AI171" s="76"/>
      <c r="AJ171" s="76"/>
      <c r="AK171" s="76"/>
      <c r="AL171" s="76"/>
      <c r="AM171" s="78">
        <f>ROUND(Ceny!$B$38*12,2)</f>
        <v>0</v>
      </c>
      <c r="AN171" s="76"/>
      <c r="AO171" s="76"/>
      <c r="AP171" s="76"/>
      <c r="AQ171" s="76"/>
      <c r="AR171" s="76"/>
      <c r="AS171" s="76"/>
      <c r="AT171" s="78">
        <f>ROUND($Y171*Ceny!$B$9/100,2)</f>
        <v>0</v>
      </c>
      <c r="AU171" s="76"/>
      <c r="AV171" s="76"/>
      <c r="AW171" s="78">
        <f>ROUND(SUM(AP171:AV171),2)</f>
        <v>0</v>
      </c>
      <c r="AX171" s="73" t="s">
        <v>352</v>
      </c>
      <c r="AY171" s="76"/>
      <c r="AZ171" s="76"/>
      <c r="BA171" s="76"/>
      <c r="BB171" s="78">
        <f>ROUND(Ceny!$B$47*AD171/100,2)</f>
        <v>3781.25</v>
      </c>
      <c r="BC171" s="76"/>
      <c r="BD171" s="76"/>
      <c r="BE171" s="76"/>
      <c r="BF171" s="76"/>
      <c r="BG171" s="76"/>
      <c r="BH171" s="78">
        <f>ROUND(Ceny!$C$47*12,2)</f>
        <v>1800.96</v>
      </c>
      <c r="BI171" s="76"/>
      <c r="BJ171" s="76"/>
      <c r="BK171" s="78">
        <f>ROUND(SUM(AY171:BD171),2)</f>
        <v>3781.25</v>
      </c>
      <c r="BL171" s="78">
        <f>ROUND(SUM(BE171:BJ171),2)</f>
        <v>1800.96</v>
      </c>
      <c r="BM171" s="80">
        <f>ROUND(SUM(AI171:AO171)+AW171+BK171+BL171,2)</f>
        <v>5582.21</v>
      </c>
      <c r="BN171" s="80">
        <f>ROUND(BM171*1.23,2)</f>
        <v>6866.12</v>
      </c>
    </row>
    <row r="172" spans="1:66" s="23" customFormat="1" ht="21" customHeight="1" x14ac:dyDescent="0.25">
      <c r="A172" s="11">
        <v>166</v>
      </c>
      <c r="B172" s="91"/>
      <c r="C172" s="92">
        <v>71</v>
      </c>
      <c r="D172" s="93"/>
      <c r="E172" s="94" t="s">
        <v>309</v>
      </c>
      <c r="F172" s="94"/>
      <c r="G172" s="95"/>
      <c r="H172" s="96" t="s">
        <v>577</v>
      </c>
      <c r="I172" s="96" t="s">
        <v>507</v>
      </c>
      <c r="J172" s="97"/>
      <c r="K172" s="97"/>
      <c r="L172" s="98"/>
      <c r="M172" s="99"/>
      <c r="N172" s="99"/>
      <c r="O172" s="99"/>
      <c r="P172" s="99"/>
      <c r="Q172" s="100">
        <f t="shared" ref="Q172:AF172" si="254">SUM(Q173:Q173)</f>
        <v>919</v>
      </c>
      <c r="R172" s="100">
        <f t="shared" si="254"/>
        <v>948</v>
      </c>
      <c r="S172" s="100">
        <f t="shared" si="254"/>
        <v>921</v>
      </c>
      <c r="T172" s="100">
        <f t="shared" si="254"/>
        <v>1030</v>
      </c>
      <c r="U172" s="100">
        <f t="shared" si="254"/>
        <v>929.33333333333337</v>
      </c>
      <c r="V172" s="100">
        <f t="shared" si="254"/>
        <v>1022.2666666666668</v>
      </c>
      <c r="W172" s="100">
        <f t="shared" si="254"/>
        <v>1100</v>
      </c>
      <c r="X172" s="101">
        <f t="shared" si="254"/>
        <v>12100</v>
      </c>
      <c r="Y172" s="100">
        <f t="shared" si="254"/>
        <v>12000</v>
      </c>
      <c r="Z172" s="100">
        <f t="shared" si="254"/>
        <v>0</v>
      </c>
      <c r="AA172" s="100">
        <f t="shared" si="254"/>
        <v>12000</v>
      </c>
      <c r="AB172" s="100">
        <f t="shared" si="254"/>
        <v>0</v>
      </c>
      <c r="AC172" s="100">
        <f t="shared" si="254"/>
        <v>0</v>
      </c>
      <c r="AD172" s="100">
        <f t="shared" si="254"/>
        <v>0</v>
      </c>
      <c r="AE172" s="100">
        <f t="shared" si="254"/>
        <v>0</v>
      </c>
      <c r="AF172" s="100">
        <f t="shared" si="254"/>
        <v>0</v>
      </c>
      <c r="AG172" s="102"/>
      <c r="AH172" s="102"/>
      <c r="AI172" s="102">
        <f t="shared" ref="AI172:AW172" si="255">SUM(AI173:AI173)</f>
        <v>0</v>
      </c>
      <c r="AJ172" s="102">
        <f t="shared" si="255"/>
        <v>0</v>
      </c>
      <c r="AK172" s="102">
        <f t="shared" si="255"/>
        <v>0</v>
      </c>
      <c r="AL172" s="102">
        <f t="shared" si="255"/>
        <v>0</v>
      </c>
      <c r="AM172" s="102">
        <f t="shared" si="255"/>
        <v>0</v>
      </c>
      <c r="AN172" s="102">
        <f t="shared" si="255"/>
        <v>0</v>
      </c>
      <c r="AO172" s="102">
        <f t="shared" si="255"/>
        <v>0</v>
      </c>
      <c r="AP172" s="102">
        <f t="shared" si="255"/>
        <v>0</v>
      </c>
      <c r="AQ172" s="102">
        <f t="shared" si="255"/>
        <v>0</v>
      </c>
      <c r="AR172" s="102">
        <f t="shared" si="255"/>
        <v>0</v>
      </c>
      <c r="AS172" s="102">
        <f t="shared" si="255"/>
        <v>0</v>
      </c>
      <c r="AT172" s="102">
        <f t="shared" si="255"/>
        <v>0</v>
      </c>
      <c r="AU172" s="102">
        <f t="shared" si="255"/>
        <v>0</v>
      </c>
      <c r="AV172" s="102">
        <f t="shared" si="255"/>
        <v>0</v>
      </c>
      <c r="AW172" s="102">
        <f t="shared" si="255"/>
        <v>0</v>
      </c>
      <c r="AX172" s="102"/>
      <c r="AY172" s="102">
        <f t="shared" ref="AY172:BN172" si="256">SUM(AY173:AY173)</f>
        <v>0</v>
      </c>
      <c r="AZ172" s="102">
        <f t="shared" si="256"/>
        <v>479.76</v>
      </c>
      <c r="BA172" s="102">
        <f t="shared" si="256"/>
        <v>0</v>
      </c>
      <c r="BB172" s="102">
        <f t="shared" si="256"/>
        <v>0</v>
      </c>
      <c r="BC172" s="102">
        <f t="shared" si="256"/>
        <v>0</v>
      </c>
      <c r="BD172" s="102">
        <f t="shared" si="256"/>
        <v>0</v>
      </c>
      <c r="BE172" s="102">
        <f t="shared" si="256"/>
        <v>0</v>
      </c>
      <c r="BF172" s="102">
        <f t="shared" si="256"/>
        <v>97.56</v>
      </c>
      <c r="BG172" s="102">
        <f t="shared" si="256"/>
        <v>0</v>
      </c>
      <c r="BH172" s="102">
        <f t="shared" si="256"/>
        <v>0</v>
      </c>
      <c r="BI172" s="102">
        <f t="shared" si="256"/>
        <v>0</v>
      </c>
      <c r="BJ172" s="102">
        <f t="shared" si="256"/>
        <v>0</v>
      </c>
      <c r="BK172" s="102">
        <f t="shared" si="256"/>
        <v>479.76</v>
      </c>
      <c r="BL172" s="102">
        <f t="shared" si="256"/>
        <v>97.56</v>
      </c>
      <c r="BM172" s="102">
        <f t="shared" si="256"/>
        <v>577.32000000000005</v>
      </c>
      <c r="BN172" s="102">
        <f t="shared" si="256"/>
        <v>710.1</v>
      </c>
    </row>
    <row r="173" spans="1:66" s="111" customFormat="1" ht="21" customHeight="1" x14ac:dyDescent="0.25">
      <c r="A173" s="11">
        <v>167</v>
      </c>
      <c r="B173" s="64">
        <v>92</v>
      </c>
      <c r="C173" s="65"/>
      <c r="D173" s="66">
        <v>1</v>
      </c>
      <c r="E173" s="67" t="s">
        <v>309</v>
      </c>
      <c r="F173" s="67" t="s">
        <v>310</v>
      </c>
      <c r="G173" s="68" t="s">
        <v>311</v>
      </c>
      <c r="H173" s="68"/>
      <c r="I173" s="68"/>
      <c r="J173" s="70" t="s">
        <v>469</v>
      </c>
      <c r="K173" s="70" t="s">
        <v>470</v>
      </c>
      <c r="L173" s="70"/>
      <c r="M173" s="71" t="s">
        <v>418</v>
      </c>
      <c r="N173" s="67" t="s">
        <v>309</v>
      </c>
      <c r="O173" s="67" t="s">
        <v>310</v>
      </c>
      <c r="P173" s="110" t="s">
        <v>27</v>
      </c>
      <c r="Q173" s="103">
        <v>919</v>
      </c>
      <c r="R173" s="103">
        <v>948</v>
      </c>
      <c r="S173" s="104">
        <v>921</v>
      </c>
      <c r="T173" s="75">
        <f>CEILING(V173,10)</f>
        <v>1030</v>
      </c>
      <c r="U173" s="76">
        <f>(Q173+R173+S173)/3</f>
        <v>929.33333333333337</v>
      </c>
      <c r="V173" s="76">
        <f>U173*1.1</f>
        <v>1022.2666666666668</v>
      </c>
      <c r="W173" s="242">
        <v>1100</v>
      </c>
      <c r="X173" s="77">
        <f>ROUND(W173*11,2)</f>
        <v>12100</v>
      </c>
      <c r="Y173" s="75">
        <f>FLOOR(X173,1000)</f>
        <v>12000</v>
      </c>
      <c r="Z173" s="76"/>
      <c r="AA173" s="76">
        <f>Y173</f>
        <v>12000</v>
      </c>
      <c r="AB173" s="76"/>
      <c r="AC173" s="76"/>
      <c r="AD173" s="76"/>
      <c r="AE173" s="76"/>
      <c r="AF173" s="76"/>
      <c r="AG173" s="42" t="s">
        <v>28</v>
      </c>
      <c r="AH173" s="5" t="s">
        <v>351</v>
      </c>
      <c r="AI173" s="76"/>
      <c r="AJ173" s="78">
        <f>ROUND(Ceny!$B$35*12,2)</f>
        <v>0</v>
      </c>
      <c r="AK173" s="76"/>
      <c r="AL173" s="76"/>
      <c r="AM173" s="76"/>
      <c r="AN173" s="76"/>
      <c r="AO173" s="76"/>
      <c r="AP173" s="76"/>
      <c r="AQ173" s="78">
        <f>ROUND($Y173*Ceny!$B$6/100,2)</f>
        <v>0</v>
      </c>
      <c r="AR173" s="76"/>
      <c r="AS173" s="76"/>
      <c r="AT173" s="76"/>
      <c r="AU173" s="76"/>
      <c r="AV173" s="76"/>
      <c r="AW173" s="78">
        <f>ROUND(SUM(AP173:AV173),2)</f>
        <v>0</v>
      </c>
      <c r="AX173" s="73" t="s">
        <v>352</v>
      </c>
      <c r="AY173" s="76"/>
      <c r="AZ173" s="78">
        <f>ROUND(Ceny!$B$45*AA173/100,2)</f>
        <v>479.76</v>
      </c>
      <c r="BA173" s="76"/>
      <c r="BB173" s="76"/>
      <c r="BC173" s="76"/>
      <c r="BD173" s="76"/>
      <c r="BE173" s="76"/>
      <c r="BF173" s="78">
        <f>ROUND(Ceny!$C$45*12,2)</f>
        <v>97.56</v>
      </c>
      <c r="BG173" s="76"/>
      <c r="BH173" s="76"/>
      <c r="BI173" s="76"/>
      <c r="BJ173" s="76"/>
      <c r="BK173" s="78">
        <f>ROUND(SUM(AY173:BD173),2)</f>
        <v>479.76</v>
      </c>
      <c r="BL173" s="78">
        <f>ROUND(SUM(BE173:BJ173),2)</f>
        <v>97.56</v>
      </c>
      <c r="BM173" s="80">
        <f>ROUND(SUM(AI173:AO173)+AW173+BK173+BL173,2)</f>
        <v>577.32000000000005</v>
      </c>
      <c r="BN173" s="80">
        <f>ROUND(BM173*1.23,2)</f>
        <v>710.1</v>
      </c>
    </row>
    <row r="174" spans="1:66" s="23" customFormat="1" ht="21" customHeight="1" x14ac:dyDescent="0.25">
      <c r="A174" s="11">
        <v>168</v>
      </c>
      <c r="B174" s="91"/>
      <c r="C174" s="92">
        <v>72</v>
      </c>
      <c r="D174" s="93"/>
      <c r="E174" s="94" t="s">
        <v>291</v>
      </c>
      <c r="F174" s="94"/>
      <c r="G174" s="95"/>
      <c r="H174" s="96" t="s">
        <v>578</v>
      </c>
      <c r="I174" s="96" t="s">
        <v>507</v>
      </c>
      <c r="J174" s="97"/>
      <c r="K174" s="97"/>
      <c r="L174" s="98"/>
      <c r="M174" s="99"/>
      <c r="N174" s="99"/>
      <c r="O174" s="99"/>
      <c r="P174" s="99"/>
      <c r="Q174" s="100">
        <f t="shared" ref="Q174:AF174" si="257">SUM(Q175:Q175)</f>
        <v>777</v>
      </c>
      <c r="R174" s="100">
        <f t="shared" si="257"/>
        <v>755</v>
      </c>
      <c r="S174" s="100">
        <f t="shared" si="257"/>
        <v>762</v>
      </c>
      <c r="T174" s="100">
        <f t="shared" si="257"/>
        <v>850</v>
      </c>
      <c r="U174" s="100">
        <f t="shared" si="257"/>
        <v>764.66666666666663</v>
      </c>
      <c r="V174" s="100">
        <f t="shared" si="257"/>
        <v>841.13333333333333</v>
      </c>
      <c r="W174" s="100">
        <f t="shared" si="257"/>
        <v>950</v>
      </c>
      <c r="X174" s="101">
        <f t="shared" si="257"/>
        <v>10450</v>
      </c>
      <c r="Y174" s="100">
        <f t="shared" si="257"/>
        <v>11000</v>
      </c>
      <c r="Z174" s="100">
        <f t="shared" si="257"/>
        <v>0</v>
      </c>
      <c r="AA174" s="100">
        <f t="shared" si="257"/>
        <v>11000</v>
      </c>
      <c r="AB174" s="100">
        <f t="shared" si="257"/>
        <v>0</v>
      </c>
      <c r="AC174" s="100">
        <f t="shared" si="257"/>
        <v>0</v>
      </c>
      <c r="AD174" s="100">
        <f t="shared" si="257"/>
        <v>0</v>
      </c>
      <c r="AE174" s="100">
        <f t="shared" si="257"/>
        <v>0</v>
      </c>
      <c r="AF174" s="100">
        <f t="shared" si="257"/>
        <v>0</v>
      </c>
      <c r="AG174" s="102"/>
      <c r="AH174" s="102"/>
      <c r="AI174" s="102">
        <f t="shared" ref="AI174:AW174" si="258">SUM(AI175:AI175)</f>
        <v>0</v>
      </c>
      <c r="AJ174" s="102">
        <f t="shared" si="258"/>
        <v>0</v>
      </c>
      <c r="AK174" s="102">
        <f t="shared" si="258"/>
        <v>0</v>
      </c>
      <c r="AL174" s="102">
        <f t="shared" si="258"/>
        <v>0</v>
      </c>
      <c r="AM174" s="102">
        <f t="shared" si="258"/>
        <v>0</v>
      </c>
      <c r="AN174" s="102">
        <f t="shared" si="258"/>
        <v>0</v>
      </c>
      <c r="AO174" s="102">
        <f t="shared" si="258"/>
        <v>0</v>
      </c>
      <c r="AP174" s="102">
        <f t="shared" si="258"/>
        <v>0</v>
      </c>
      <c r="AQ174" s="102">
        <f t="shared" si="258"/>
        <v>0</v>
      </c>
      <c r="AR174" s="102">
        <f t="shared" si="258"/>
        <v>0</v>
      </c>
      <c r="AS174" s="102">
        <f t="shared" si="258"/>
        <v>0</v>
      </c>
      <c r="AT174" s="102">
        <f t="shared" si="258"/>
        <v>0</v>
      </c>
      <c r="AU174" s="102">
        <f t="shared" si="258"/>
        <v>0</v>
      </c>
      <c r="AV174" s="102">
        <f t="shared" si="258"/>
        <v>0</v>
      </c>
      <c r="AW174" s="102">
        <f t="shared" si="258"/>
        <v>0</v>
      </c>
      <c r="AX174" s="102"/>
      <c r="AY174" s="102">
        <f t="shared" ref="AY174:BN174" si="259">SUM(AY175:AY175)</f>
        <v>0</v>
      </c>
      <c r="AZ174" s="102">
        <f t="shared" si="259"/>
        <v>439.78</v>
      </c>
      <c r="BA174" s="102">
        <f t="shared" si="259"/>
        <v>0</v>
      </c>
      <c r="BB174" s="102">
        <f t="shared" si="259"/>
        <v>0</v>
      </c>
      <c r="BC174" s="102">
        <f t="shared" si="259"/>
        <v>0</v>
      </c>
      <c r="BD174" s="102">
        <f t="shared" si="259"/>
        <v>0</v>
      </c>
      <c r="BE174" s="102">
        <f t="shared" si="259"/>
        <v>0</v>
      </c>
      <c r="BF174" s="102">
        <f t="shared" si="259"/>
        <v>97.56</v>
      </c>
      <c r="BG174" s="102">
        <f t="shared" si="259"/>
        <v>0</v>
      </c>
      <c r="BH174" s="102">
        <f t="shared" si="259"/>
        <v>0</v>
      </c>
      <c r="BI174" s="102">
        <f t="shared" si="259"/>
        <v>0</v>
      </c>
      <c r="BJ174" s="102">
        <f t="shared" si="259"/>
        <v>0</v>
      </c>
      <c r="BK174" s="102">
        <f t="shared" si="259"/>
        <v>439.78</v>
      </c>
      <c r="BL174" s="102">
        <f t="shared" si="259"/>
        <v>97.56</v>
      </c>
      <c r="BM174" s="102">
        <f t="shared" si="259"/>
        <v>537.34</v>
      </c>
      <c r="BN174" s="102">
        <f t="shared" si="259"/>
        <v>660.93</v>
      </c>
    </row>
    <row r="175" spans="1:66" s="111" customFormat="1" ht="21" customHeight="1" x14ac:dyDescent="0.25">
      <c r="A175" s="11">
        <v>169</v>
      </c>
      <c r="B175" s="64">
        <v>93</v>
      </c>
      <c r="C175" s="65"/>
      <c r="D175" s="66">
        <v>1</v>
      </c>
      <c r="E175" s="71" t="s">
        <v>291</v>
      </c>
      <c r="F175" s="67" t="s">
        <v>292</v>
      </c>
      <c r="G175" s="68" t="s">
        <v>293</v>
      </c>
      <c r="H175" s="68"/>
      <c r="I175" s="68"/>
      <c r="J175" s="70" t="s">
        <v>469</v>
      </c>
      <c r="K175" s="70" t="s">
        <v>470</v>
      </c>
      <c r="L175" s="70"/>
      <c r="M175" s="71" t="s">
        <v>418</v>
      </c>
      <c r="N175" s="71" t="s">
        <v>291</v>
      </c>
      <c r="O175" s="67" t="s">
        <v>292</v>
      </c>
      <c r="P175" s="110" t="s">
        <v>27</v>
      </c>
      <c r="Q175" s="103">
        <v>777</v>
      </c>
      <c r="R175" s="103">
        <v>755</v>
      </c>
      <c r="S175" s="104">
        <v>762</v>
      </c>
      <c r="T175" s="75">
        <f>CEILING(V175,10)</f>
        <v>850</v>
      </c>
      <c r="U175" s="76">
        <f>(Q175+R175+S175)/3</f>
        <v>764.66666666666663</v>
      </c>
      <c r="V175" s="76">
        <f>U175*1.1</f>
        <v>841.13333333333333</v>
      </c>
      <c r="W175" s="242">
        <v>950</v>
      </c>
      <c r="X175" s="77">
        <f>ROUND(W175*11,2)</f>
        <v>10450</v>
      </c>
      <c r="Y175" s="75">
        <f>CEILING(X175,1000)</f>
        <v>11000</v>
      </c>
      <c r="Z175" s="76"/>
      <c r="AA175" s="76">
        <f>Y175</f>
        <v>11000</v>
      </c>
      <c r="AB175" s="76"/>
      <c r="AC175" s="76"/>
      <c r="AD175" s="76"/>
      <c r="AE175" s="76"/>
      <c r="AF175" s="76"/>
      <c r="AG175" s="42" t="s">
        <v>28</v>
      </c>
      <c r="AH175" s="5" t="s">
        <v>351</v>
      </c>
      <c r="AI175" s="76"/>
      <c r="AJ175" s="78">
        <f>ROUND(Ceny!$B$35*12,2)</f>
        <v>0</v>
      </c>
      <c r="AK175" s="76"/>
      <c r="AL175" s="76"/>
      <c r="AM175" s="76"/>
      <c r="AN175" s="76"/>
      <c r="AO175" s="76"/>
      <c r="AP175" s="76"/>
      <c r="AQ175" s="78">
        <f>ROUND($Y175*Ceny!$B$6/100,2)</f>
        <v>0</v>
      </c>
      <c r="AR175" s="76"/>
      <c r="AS175" s="76"/>
      <c r="AT175" s="76"/>
      <c r="AU175" s="76"/>
      <c r="AV175" s="76"/>
      <c r="AW175" s="78">
        <f>ROUND(SUM(AP175:AV175),2)</f>
        <v>0</v>
      </c>
      <c r="AX175" s="73" t="s">
        <v>352</v>
      </c>
      <c r="AY175" s="76"/>
      <c r="AZ175" s="78">
        <f>ROUND(Ceny!$B$45*AA175/100,2)</f>
        <v>439.78</v>
      </c>
      <c r="BA175" s="76"/>
      <c r="BB175" s="76"/>
      <c r="BC175" s="76"/>
      <c r="BD175" s="76"/>
      <c r="BE175" s="76"/>
      <c r="BF175" s="78">
        <f>ROUND(Ceny!$C$45*12,2)</f>
        <v>97.56</v>
      </c>
      <c r="BG175" s="76"/>
      <c r="BH175" s="76"/>
      <c r="BI175" s="76"/>
      <c r="BJ175" s="76"/>
      <c r="BK175" s="241">
        <f>ROUND(SUM(AY175:BD175),2)</f>
        <v>439.78</v>
      </c>
      <c r="BL175" s="241">
        <f>ROUND(SUM(BE175:BJ175),2)</f>
        <v>97.56</v>
      </c>
      <c r="BM175" s="80">
        <f>ROUND(SUM(AI175:AO175)+AW175+BK175+BL175,2)</f>
        <v>537.34</v>
      </c>
      <c r="BN175" s="80">
        <f>ROUND(BM175*1.23,2)</f>
        <v>660.93</v>
      </c>
    </row>
    <row r="176" spans="1:66" s="111" customFormat="1" ht="21" customHeight="1" x14ac:dyDescent="0.25">
      <c r="A176" s="11">
        <v>170</v>
      </c>
      <c r="B176" s="91"/>
      <c r="C176" s="92">
        <v>73</v>
      </c>
      <c r="D176" s="93"/>
      <c r="E176" s="94" t="s">
        <v>315</v>
      </c>
      <c r="F176" s="94"/>
      <c r="G176" s="95"/>
      <c r="H176" s="96" t="s">
        <v>579</v>
      </c>
      <c r="I176" s="96" t="s">
        <v>507</v>
      </c>
      <c r="J176" s="97"/>
      <c r="K176" s="97"/>
      <c r="L176" s="98"/>
      <c r="M176" s="99"/>
      <c r="N176" s="99"/>
      <c r="O176" s="99"/>
      <c r="P176" s="99"/>
      <c r="Q176" s="100">
        <f t="shared" ref="Q176:AF176" si="260">SUM(Q177:Q177)</f>
        <v>1528</v>
      </c>
      <c r="R176" s="100">
        <f t="shared" si="260"/>
        <v>1377</v>
      </c>
      <c r="S176" s="100">
        <f t="shared" si="260"/>
        <v>1461</v>
      </c>
      <c r="T176" s="100">
        <f t="shared" si="260"/>
        <v>1610</v>
      </c>
      <c r="U176" s="100">
        <f t="shared" si="260"/>
        <v>1455.3333333333333</v>
      </c>
      <c r="V176" s="100">
        <f t="shared" si="260"/>
        <v>1600.8666666666668</v>
      </c>
      <c r="W176" s="100">
        <f t="shared" si="260"/>
        <v>1650</v>
      </c>
      <c r="X176" s="101">
        <f t="shared" si="260"/>
        <v>18150</v>
      </c>
      <c r="Y176" s="100">
        <f t="shared" si="260"/>
        <v>19000</v>
      </c>
      <c r="Z176" s="100">
        <f t="shared" si="260"/>
        <v>0</v>
      </c>
      <c r="AA176" s="100">
        <f t="shared" si="260"/>
        <v>0</v>
      </c>
      <c r="AB176" s="100">
        <f t="shared" si="260"/>
        <v>0</v>
      </c>
      <c r="AC176" s="100">
        <f t="shared" si="260"/>
        <v>19000</v>
      </c>
      <c r="AD176" s="100">
        <f t="shared" si="260"/>
        <v>0</v>
      </c>
      <c r="AE176" s="100">
        <f t="shared" si="260"/>
        <v>0</v>
      </c>
      <c r="AF176" s="100">
        <f t="shared" si="260"/>
        <v>0</v>
      </c>
      <c r="AG176" s="102"/>
      <c r="AH176" s="102"/>
      <c r="AI176" s="102">
        <f t="shared" ref="AI176:AW176" si="261">SUM(AI177:AI177)</f>
        <v>0</v>
      </c>
      <c r="AJ176" s="102">
        <f t="shared" si="261"/>
        <v>0</v>
      </c>
      <c r="AK176" s="102">
        <f t="shared" si="261"/>
        <v>0</v>
      </c>
      <c r="AL176" s="102">
        <f t="shared" si="261"/>
        <v>0</v>
      </c>
      <c r="AM176" s="102">
        <f t="shared" si="261"/>
        <v>0</v>
      </c>
      <c r="AN176" s="102">
        <f t="shared" si="261"/>
        <v>0</v>
      </c>
      <c r="AO176" s="102">
        <f t="shared" si="261"/>
        <v>0</v>
      </c>
      <c r="AP176" s="102">
        <f t="shared" si="261"/>
        <v>0</v>
      </c>
      <c r="AQ176" s="102">
        <f t="shared" si="261"/>
        <v>0</v>
      </c>
      <c r="AR176" s="102">
        <f t="shared" si="261"/>
        <v>0</v>
      </c>
      <c r="AS176" s="102">
        <f t="shared" si="261"/>
        <v>0</v>
      </c>
      <c r="AT176" s="102">
        <f t="shared" si="261"/>
        <v>0</v>
      </c>
      <c r="AU176" s="102">
        <f t="shared" si="261"/>
        <v>0</v>
      </c>
      <c r="AV176" s="102">
        <f t="shared" si="261"/>
        <v>0</v>
      </c>
      <c r="AW176" s="102">
        <f t="shared" si="261"/>
        <v>0</v>
      </c>
      <c r="AX176" s="102"/>
      <c r="AY176" s="102">
        <f t="shared" ref="AY176:BN176" si="262">SUM(AY177:AY177)</f>
        <v>0</v>
      </c>
      <c r="AZ176" s="102">
        <f t="shared" si="262"/>
        <v>0</v>
      </c>
      <c r="BA176" s="102">
        <f t="shared" si="262"/>
        <v>683.62</v>
      </c>
      <c r="BB176" s="102">
        <f t="shared" si="262"/>
        <v>0</v>
      </c>
      <c r="BC176" s="102">
        <f t="shared" si="262"/>
        <v>0</v>
      </c>
      <c r="BD176" s="102">
        <f t="shared" si="262"/>
        <v>0</v>
      </c>
      <c r="BE176" s="102">
        <f t="shared" si="262"/>
        <v>0</v>
      </c>
      <c r="BF176" s="102">
        <f t="shared" si="262"/>
        <v>0</v>
      </c>
      <c r="BG176" s="102">
        <f t="shared" si="262"/>
        <v>255.36</v>
      </c>
      <c r="BH176" s="102">
        <f t="shared" si="262"/>
        <v>0</v>
      </c>
      <c r="BI176" s="102">
        <f t="shared" si="262"/>
        <v>0</v>
      </c>
      <c r="BJ176" s="102">
        <f t="shared" si="262"/>
        <v>0</v>
      </c>
      <c r="BK176" s="102">
        <f t="shared" si="262"/>
        <v>683.62</v>
      </c>
      <c r="BL176" s="102">
        <f t="shared" si="262"/>
        <v>255.36</v>
      </c>
      <c r="BM176" s="102">
        <f t="shared" si="262"/>
        <v>938.98</v>
      </c>
      <c r="BN176" s="102">
        <f t="shared" si="262"/>
        <v>1154.95</v>
      </c>
    </row>
    <row r="177" spans="1:66" s="111" customFormat="1" ht="21" customHeight="1" x14ac:dyDescent="0.25">
      <c r="A177" s="11">
        <v>171</v>
      </c>
      <c r="B177" s="64">
        <v>94</v>
      </c>
      <c r="C177" s="65"/>
      <c r="D177" s="66">
        <v>1</v>
      </c>
      <c r="E177" s="71" t="s">
        <v>315</v>
      </c>
      <c r="F177" s="67" t="s">
        <v>316</v>
      </c>
      <c r="G177" s="68" t="s">
        <v>317</v>
      </c>
      <c r="H177" s="68"/>
      <c r="I177" s="68"/>
      <c r="J177" s="70" t="s">
        <v>24</v>
      </c>
      <c r="K177" s="70" t="s">
        <v>463</v>
      </c>
      <c r="L177" s="70"/>
      <c r="M177" s="71" t="s">
        <v>418</v>
      </c>
      <c r="N177" s="71" t="s">
        <v>315</v>
      </c>
      <c r="O177" s="67" t="s">
        <v>316</v>
      </c>
      <c r="P177" s="110" t="s">
        <v>27</v>
      </c>
      <c r="Q177" s="103">
        <v>1528</v>
      </c>
      <c r="R177" s="103">
        <v>1377</v>
      </c>
      <c r="S177" s="104">
        <v>1461</v>
      </c>
      <c r="T177" s="75">
        <f>CEILING(V177,10)</f>
        <v>1610</v>
      </c>
      <c r="U177" s="76">
        <f>(Q177+R177+S177)/3</f>
        <v>1455.3333333333333</v>
      </c>
      <c r="V177" s="76">
        <f>U177*1.1</f>
        <v>1600.8666666666668</v>
      </c>
      <c r="W177" s="242">
        <v>1650</v>
      </c>
      <c r="X177" s="77">
        <f>ROUND(W177*11,2)</f>
        <v>18150</v>
      </c>
      <c r="Y177" s="75">
        <f>CEILING(X177,1000)</f>
        <v>19000</v>
      </c>
      <c r="Z177" s="76"/>
      <c r="AA177" s="76"/>
      <c r="AB177" s="76"/>
      <c r="AC177" s="76">
        <f>$Y177</f>
        <v>19000</v>
      </c>
      <c r="AD177" s="76"/>
      <c r="AE177" s="76"/>
      <c r="AF177" s="76"/>
      <c r="AG177" s="42" t="s">
        <v>28</v>
      </c>
      <c r="AH177" s="5" t="s">
        <v>351</v>
      </c>
      <c r="AI177" s="76"/>
      <c r="AJ177" s="76"/>
      <c r="AK177" s="76"/>
      <c r="AL177" s="78">
        <f>ROUND(Ceny!$B$37*12,2)</f>
        <v>0</v>
      </c>
      <c r="AM177" s="76"/>
      <c r="AN177" s="76"/>
      <c r="AO177" s="76"/>
      <c r="AP177" s="76"/>
      <c r="AQ177" s="76"/>
      <c r="AR177" s="76"/>
      <c r="AS177" s="78">
        <f>ROUND($Y177*Ceny!$B$8/100,2)</f>
        <v>0</v>
      </c>
      <c r="AT177" s="76"/>
      <c r="AU177" s="76"/>
      <c r="AV177" s="76"/>
      <c r="AW177" s="78">
        <f>ROUND(SUM(AP177:AV177),2)</f>
        <v>0</v>
      </c>
      <c r="AX177" s="73" t="s">
        <v>352</v>
      </c>
      <c r="AY177" s="76"/>
      <c r="AZ177" s="76"/>
      <c r="BA177" s="79">
        <f>ROUND(Ceny!$B$46*AC177/100,2)</f>
        <v>683.62</v>
      </c>
      <c r="BB177" s="76"/>
      <c r="BC177" s="76"/>
      <c r="BD177" s="76"/>
      <c r="BE177" s="76"/>
      <c r="BF177" s="76"/>
      <c r="BG177" s="79">
        <f>ROUND(Ceny!$C$46*12,2)</f>
        <v>255.36</v>
      </c>
      <c r="BH177" s="76"/>
      <c r="BI177" s="76"/>
      <c r="BJ177" s="76"/>
      <c r="BK177" s="78">
        <f>ROUND(SUM(AY177:BD177),2)</f>
        <v>683.62</v>
      </c>
      <c r="BL177" s="78">
        <f>ROUND(SUM(BE177:BJ177),2)</f>
        <v>255.36</v>
      </c>
      <c r="BM177" s="80">
        <f>ROUND(SUM(AI177:AO177)+AW177+BK177+BL177,2)</f>
        <v>938.98</v>
      </c>
      <c r="BN177" s="80">
        <f>ROUND(BM177*1.23,2)</f>
        <v>1154.95</v>
      </c>
    </row>
    <row r="178" spans="1:66" s="23" customFormat="1" ht="21" customHeight="1" x14ac:dyDescent="0.25">
      <c r="A178" s="11">
        <v>172</v>
      </c>
      <c r="B178" s="91"/>
      <c r="C178" s="92">
        <v>74</v>
      </c>
      <c r="D178" s="93"/>
      <c r="E178" s="94" t="s">
        <v>321</v>
      </c>
      <c r="F178" s="94"/>
      <c r="G178" s="95"/>
      <c r="H178" s="96" t="s">
        <v>580</v>
      </c>
      <c r="I178" s="96" t="s">
        <v>507</v>
      </c>
      <c r="J178" s="97"/>
      <c r="K178" s="97"/>
      <c r="L178" s="98"/>
      <c r="M178" s="99"/>
      <c r="N178" s="99"/>
      <c r="O178" s="99"/>
      <c r="P178" s="99"/>
      <c r="Q178" s="100">
        <f t="shared" ref="Q178:AF178" si="263">SUM(Q179:Q180)</f>
        <v>1586</v>
      </c>
      <c r="R178" s="100">
        <f t="shared" si="263"/>
        <v>2140</v>
      </c>
      <c r="S178" s="100">
        <f t="shared" si="263"/>
        <v>1524</v>
      </c>
      <c r="T178" s="100">
        <f t="shared" si="263"/>
        <v>1940</v>
      </c>
      <c r="U178" s="100">
        <f t="shared" si="263"/>
        <v>1750</v>
      </c>
      <c r="V178" s="100">
        <f t="shared" si="263"/>
        <v>1925.0000000000002</v>
      </c>
      <c r="W178" s="100">
        <f t="shared" si="263"/>
        <v>2400</v>
      </c>
      <c r="X178" s="101">
        <f t="shared" si="263"/>
        <v>26400</v>
      </c>
      <c r="Y178" s="100">
        <f t="shared" si="263"/>
        <v>27000</v>
      </c>
      <c r="Z178" s="100">
        <f t="shared" si="263"/>
        <v>0</v>
      </c>
      <c r="AA178" s="100">
        <f t="shared" si="263"/>
        <v>8000</v>
      </c>
      <c r="AB178" s="100">
        <f t="shared" si="263"/>
        <v>19000</v>
      </c>
      <c r="AC178" s="100">
        <f t="shared" si="263"/>
        <v>0</v>
      </c>
      <c r="AD178" s="100">
        <f t="shared" si="263"/>
        <v>0</v>
      </c>
      <c r="AE178" s="100">
        <f t="shared" si="263"/>
        <v>0</v>
      </c>
      <c r="AF178" s="100">
        <f t="shared" si="263"/>
        <v>0</v>
      </c>
      <c r="AG178" s="102"/>
      <c r="AH178" s="102"/>
      <c r="AI178" s="102">
        <f t="shared" ref="AI178:AW178" si="264">SUM(AI179:AI180)</f>
        <v>0</v>
      </c>
      <c r="AJ178" s="102">
        <f t="shared" si="264"/>
        <v>0</v>
      </c>
      <c r="AK178" s="102">
        <f t="shared" si="264"/>
        <v>0</v>
      </c>
      <c r="AL178" s="102">
        <f t="shared" si="264"/>
        <v>0</v>
      </c>
      <c r="AM178" s="102">
        <f t="shared" si="264"/>
        <v>0</v>
      </c>
      <c r="AN178" s="102">
        <f t="shared" si="264"/>
        <v>0</v>
      </c>
      <c r="AO178" s="102">
        <f t="shared" si="264"/>
        <v>0</v>
      </c>
      <c r="AP178" s="102">
        <f t="shared" si="264"/>
        <v>0</v>
      </c>
      <c r="AQ178" s="102">
        <f t="shared" si="264"/>
        <v>0</v>
      </c>
      <c r="AR178" s="102">
        <f t="shared" si="264"/>
        <v>0</v>
      </c>
      <c r="AS178" s="102">
        <f t="shared" si="264"/>
        <v>0</v>
      </c>
      <c r="AT178" s="102">
        <f t="shared" si="264"/>
        <v>0</v>
      </c>
      <c r="AU178" s="102">
        <f t="shared" si="264"/>
        <v>0</v>
      </c>
      <c r="AV178" s="102">
        <f t="shared" si="264"/>
        <v>0</v>
      </c>
      <c r="AW178" s="102">
        <f t="shared" si="264"/>
        <v>0</v>
      </c>
      <c r="AX178" s="102"/>
      <c r="AY178" s="102">
        <f t="shared" ref="AY178:BN178" si="265">SUM(AY179:AY180)</f>
        <v>0</v>
      </c>
      <c r="AZ178" s="102">
        <f t="shared" si="265"/>
        <v>319.83999999999997</v>
      </c>
      <c r="BA178" s="102">
        <f t="shared" si="265"/>
        <v>683.62</v>
      </c>
      <c r="BB178" s="102">
        <f t="shared" si="265"/>
        <v>0</v>
      </c>
      <c r="BC178" s="102">
        <f t="shared" si="265"/>
        <v>0</v>
      </c>
      <c r="BD178" s="102">
        <f t="shared" si="265"/>
        <v>0</v>
      </c>
      <c r="BE178" s="102">
        <f t="shared" si="265"/>
        <v>0</v>
      </c>
      <c r="BF178" s="102">
        <f t="shared" si="265"/>
        <v>97.56</v>
      </c>
      <c r="BG178" s="102">
        <f t="shared" si="265"/>
        <v>255.36</v>
      </c>
      <c r="BH178" s="102">
        <f t="shared" si="265"/>
        <v>0</v>
      </c>
      <c r="BI178" s="102">
        <f t="shared" si="265"/>
        <v>0</v>
      </c>
      <c r="BJ178" s="102">
        <f t="shared" si="265"/>
        <v>0</v>
      </c>
      <c r="BK178" s="102">
        <f t="shared" si="265"/>
        <v>1003.46</v>
      </c>
      <c r="BL178" s="102">
        <f t="shared" si="265"/>
        <v>352.92</v>
      </c>
      <c r="BM178" s="102">
        <f t="shared" si="265"/>
        <v>1356.38</v>
      </c>
      <c r="BN178" s="102">
        <f t="shared" si="265"/>
        <v>1668.35</v>
      </c>
    </row>
    <row r="179" spans="1:66" s="81" customFormat="1" ht="21" customHeight="1" x14ac:dyDescent="0.25">
      <c r="A179" s="11">
        <v>173</v>
      </c>
      <c r="B179" s="64">
        <v>95</v>
      </c>
      <c r="C179" s="65"/>
      <c r="D179" s="66">
        <v>1</v>
      </c>
      <c r="E179" s="71" t="s">
        <v>318</v>
      </c>
      <c r="F179" s="67" t="s">
        <v>319</v>
      </c>
      <c r="G179" s="68" t="s">
        <v>320</v>
      </c>
      <c r="H179" s="68"/>
      <c r="I179" s="68"/>
      <c r="J179" s="70" t="s">
        <v>469</v>
      </c>
      <c r="K179" s="70" t="s">
        <v>470</v>
      </c>
      <c r="L179" s="70"/>
      <c r="M179" s="71" t="s">
        <v>418</v>
      </c>
      <c r="N179" s="71" t="s">
        <v>321</v>
      </c>
      <c r="O179" s="67" t="s">
        <v>319</v>
      </c>
      <c r="P179" s="42">
        <v>5732745883</v>
      </c>
      <c r="Q179" s="103">
        <f>211+268</f>
        <v>479</v>
      </c>
      <c r="R179" s="103">
        <v>558</v>
      </c>
      <c r="S179" s="104">
        <v>476</v>
      </c>
      <c r="T179" s="75">
        <f>CEILING(V179,10)</f>
        <v>560</v>
      </c>
      <c r="U179" s="76">
        <f>(Q179+R179+S179)/3</f>
        <v>504.33333333333331</v>
      </c>
      <c r="V179" s="76">
        <f>U179*1.1</f>
        <v>554.76666666666665</v>
      </c>
      <c r="W179" s="242">
        <v>700</v>
      </c>
      <c r="X179" s="77">
        <f>ROUND(W179*11,2)</f>
        <v>7700</v>
      </c>
      <c r="Y179" s="75">
        <f>CEILING(X179,1000)</f>
        <v>8000</v>
      </c>
      <c r="Z179" s="76"/>
      <c r="AA179" s="76">
        <f>Y179</f>
        <v>8000</v>
      </c>
      <c r="AB179" s="76"/>
      <c r="AC179" s="76"/>
      <c r="AD179" s="76"/>
      <c r="AE179" s="76"/>
      <c r="AF179" s="76"/>
      <c r="AG179" s="42" t="s">
        <v>28</v>
      </c>
      <c r="AH179" s="5" t="s">
        <v>351</v>
      </c>
      <c r="AI179" s="76"/>
      <c r="AJ179" s="78">
        <f>ROUND(Ceny!$B$35*12,2)</f>
        <v>0</v>
      </c>
      <c r="AK179" s="76"/>
      <c r="AL179" s="76"/>
      <c r="AM179" s="76"/>
      <c r="AN179" s="76"/>
      <c r="AO179" s="76"/>
      <c r="AP179" s="76"/>
      <c r="AQ179" s="78">
        <f>ROUND($Y179*Ceny!$B$6/100,2)</f>
        <v>0</v>
      </c>
      <c r="AR179" s="76"/>
      <c r="AS179" s="76"/>
      <c r="AT179" s="76"/>
      <c r="AU179" s="76"/>
      <c r="AV179" s="76"/>
      <c r="AW179" s="78">
        <f>ROUND(SUM(AP179:AV179),2)</f>
        <v>0</v>
      </c>
      <c r="AX179" s="73" t="s">
        <v>352</v>
      </c>
      <c r="AY179" s="76"/>
      <c r="AZ179" s="78">
        <f>ROUND(Ceny!$B$45*AA179/100,2)</f>
        <v>319.83999999999997</v>
      </c>
      <c r="BA179" s="76"/>
      <c r="BB179" s="76"/>
      <c r="BC179" s="76"/>
      <c r="BD179" s="76"/>
      <c r="BE179" s="76"/>
      <c r="BF179" s="78">
        <f>ROUND(Ceny!$C$45*12,2)</f>
        <v>97.56</v>
      </c>
      <c r="BG179" s="76"/>
      <c r="BH179" s="76"/>
      <c r="BI179" s="76"/>
      <c r="BJ179" s="76"/>
      <c r="BK179" s="78">
        <f>ROUND(SUM(AY179:BD179),2)</f>
        <v>319.83999999999997</v>
      </c>
      <c r="BL179" s="78">
        <f>ROUND(SUM(BE179:BJ179),2)</f>
        <v>97.56</v>
      </c>
      <c r="BM179" s="80">
        <f>ROUND(SUM(AI179:AO179)+AW179+BK179+BL179,2)</f>
        <v>417.4</v>
      </c>
      <c r="BN179" s="80">
        <f>ROUND(BM179*1.23,2)</f>
        <v>513.4</v>
      </c>
    </row>
    <row r="180" spans="1:66" s="23" customFormat="1" ht="21" customHeight="1" x14ac:dyDescent="0.25">
      <c r="A180" s="11">
        <v>174</v>
      </c>
      <c r="B180" s="64">
        <v>96</v>
      </c>
      <c r="C180" s="65"/>
      <c r="D180" s="66">
        <v>2</v>
      </c>
      <c r="E180" s="71" t="s">
        <v>322</v>
      </c>
      <c r="F180" s="67" t="s">
        <v>323</v>
      </c>
      <c r="G180" s="68" t="s">
        <v>324</v>
      </c>
      <c r="H180" s="68"/>
      <c r="I180" s="120"/>
      <c r="J180" s="70" t="s">
        <v>473</v>
      </c>
      <c r="K180" s="70" t="s">
        <v>463</v>
      </c>
      <c r="L180" s="120"/>
      <c r="M180" s="71" t="s">
        <v>418</v>
      </c>
      <c r="N180" s="71" t="s">
        <v>321</v>
      </c>
      <c r="O180" s="67" t="s">
        <v>319</v>
      </c>
      <c r="P180" s="42">
        <v>5732745883</v>
      </c>
      <c r="Q180" s="103">
        <f>520+587</f>
        <v>1107</v>
      </c>
      <c r="R180" s="103">
        <v>1582</v>
      </c>
      <c r="S180" s="104">
        <v>1048</v>
      </c>
      <c r="T180" s="75">
        <f>CEILING(V180,10)</f>
        <v>1380</v>
      </c>
      <c r="U180" s="76">
        <f>(Q180+R180+S180)/3</f>
        <v>1245.6666666666667</v>
      </c>
      <c r="V180" s="76">
        <f>U180*1.1</f>
        <v>1370.2333333333336</v>
      </c>
      <c r="W180" s="242">
        <v>1700</v>
      </c>
      <c r="X180" s="77">
        <f>ROUND(W180*11,2)</f>
        <v>18700</v>
      </c>
      <c r="Y180" s="75">
        <f>CEILING(X180,1000)</f>
        <v>19000</v>
      </c>
      <c r="Z180" s="76"/>
      <c r="AA180" s="76"/>
      <c r="AB180" s="76">
        <f>$Y180</f>
        <v>19000</v>
      </c>
      <c r="AC180" s="76"/>
      <c r="AD180" s="76"/>
      <c r="AE180" s="76"/>
      <c r="AF180" s="76"/>
      <c r="AG180" s="42" t="s">
        <v>28</v>
      </c>
      <c r="AH180" s="5" t="s">
        <v>351</v>
      </c>
      <c r="AI180" s="76"/>
      <c r="AJ180" s="78"/>
      <c r="AK180" s="78">
        <f>ROUND(Ceny!$B$36*12,2)</f>
        <v>0</v>
      </c>
      <c r="AL180" s="78"/>
      <c r="AM180" s="76"/>
      <c r="AN180" s="76"/>
      <c r="AO180" s="76"/>
      <c r="AP180" s="76"/>
      <c r="AQ180" s="78"/>
      <c r="AR180" s="78">
        <f>ROUND($Y180*Ceny!$B$7/100,2)</f>
        <v>0</v>
      </c>
      <c r="AS180" s="78"/>
      <c r="AT180" s="76"/>
      <c r="AU180" s="76"/>
      <c r="AV180" s="76"/>
      <c r="AW180" s="78">
        <f>ROUND(SUM(AP180:AV180),2)</f>
        <v>0</v>
      </c>
      <c r="AX180" s="73" t="s">
        <v>352</v>
      </c>
      <c r="AY180" s="76"/>
      <c r="AZ180" s="78"/>
      <c r="BA180" s="79">
        <f>ROUND(Ceny!$B$46*AB180/100,2)</f>
        <v>683.62</v>
      </c>
      <c r="BB180" s="76"/>
      <c r="BC180" s="76"/>
      <c r="BD180" s="76"/>
      <c r="BE180" s="76"/>
      <c r="BF180" s="78"/>
      <c r="BG180" s="79">
        <f>ROUND(Ceny!$C$46*12,2)</f>
        <v>255.36</v>
      </c>
      <c r="BH180" s="76"/>
      <c r="BI180" s="76"/>
      <c r="BJ180" s="76"/>
      <c r="BK180" s="78">
        <f>ROUND(SUM(AY180:BD180),2)</f>
        <v>683.62</v>
      </c>
      <c r="BL180" s="78">
        <f>ROUND(SUM(BE180:BJ180),2)</f>
        <v>255.36</v>
      </c>
      <c r="BM180" s="80">
        <f>ROUND(SUM(AI180:AO180)+AW180+BK180+BL180,2)</f>
        <v>938.98</v>
      </c>
      <c r="BN180" s="80">
        <f>ROUND(BM180*1.23,2)</f>
        <v>1154.95</v>
      </c>
    </row>
    <row r="181" spans="1:66" s="111" customFormat="1" ht="21" customHeight="1" x14ac:dyDescent="0.25">
      <c r="A181" s="11">
        <v>175</v>
      </c>
      <c r="B181" s="91"/>
      <c r="C181" s="92">
        <v>75</v>
      </c>
      <c r="D181" s="93"/>
      <c r="E181" s="94" t="s">
        <v>325</v>
      </c>
      <c r="F181" s="94"/>
      <c r="G181" s="95"/>
      <c r="H181" s="96" t="s">
        <v>581</v>
      </c>
      <c r="I181" s="96" t="s">
        <v>507</v>
      </c>
      <c r="J181" s="97"/>
      <c r="K181" s="97"/>
      <c r="L181" s="98"/>
      <c r="M181" s="99"/>
      <c r="N181" s="99"/>
      <c r="O181" s="99"/>
      <c r="P181" s="99"/>
      <c r="Q181" s="100">
        <f t="shared" ref="Q181:AF181" si="266">SUM(Q182:Q182)</f>
        <v>29209</v>
      </c>
      <c r="R181" s="100">
        <f t="shared" si="266"/>
        <v>27213</v>
      </c>
      <c r="S181" s="100">
        <f t="shared" si="266"/>
        <v>23903</v>
      </c>
      <c r="T181" s="100">
        <f t="shared" si="266"/>
        <v>29460</v>
      </c>
      <c r="U181" s="100">
        <f t="shared" si="266"/>
        <v>26775</v>
      </c>
      <c r="V181" s="100">
        <f t="shared" si="266"/>
        <v>29452.500000000004</v>
      </c>
      <c r="W181" s="100">
        <f t="shared" si="266"/>
        <v>29000</v>
      </c>
      <c r="X181" s="101">
        <f t="shared" si="266"/>
        <v>319000</v>
      </c>
      <c r="Y181" s="100">
        <f t="shared" si="266"/>
        <v>319000</v>
      </c>
      <c r="Z181" s="100">
        <f t="shared" si="266"/>
        <v>0</v>
      </c>
      <c r="AA181" s="100">
        <f t="shared" si="266"/>
        <v>0</v>
      </c>
      <c r="AB181" s="100">
        <f t="shared" si="266"/>
        <v>0</v>
      </c>
      <c r="AC181" s="100">
        <f t="shared" si="266"/>
        <v>0</v>
      </c>
      <c r="AD181" s="100">
        <f t="shared" si="266"/>
        <v>0</v>
      </c>
      <c r="AE181" s="100">
        <f t="shared" si="266"/>
        <v>319000</v>
      </c>
      <c r="AF181" s="100">
        <f t="shared" si="266"/>
        <v>0</v>
      </c>
      <c r="AG181" s="102"/>
      <c r="AH181" s="102"/>
      <c r="AI181" s="102">
        <f t="shared" ref="AI181:AW181" si="267">SUM(AI182:AI182)</f>
        <v>0</v>
      </c>
      <c r="AJ181" s="102">
        <f t="shared" si="267"/>
        <v>0</v>
      </c>
      <c r="AK181" s="102">
        <f t="shared" si="267"/>
        <v>0</v>
      </c>
      <c r="AL181" s="102">
        <f t="shared" si="267"/>
        <v>0</v>
      </c>
      <c r="AM181" s="102">
        <f t="shared" si="267"/>
        <v>0</v>
      </c>
      <c r="AN181" s="102">
        <f t="shared" si="267"/>
        <v>0</v>
      </c>
      <c r="AO181" s="102">
        <f t="shared" si="267"/>
        <v>0</v>
      </c>
      <c r="AP181" s="102">
        <f t="shared" si="267"/>
        <v>0</v>
      </c>
      <c r="AQ181" s="102">
        <f t="shared" si="267"/>
        <v>0</v>
      </c>
      <c r="AR181" s="102">
        <f t="shared" si="267"/>
        <v>0</v>
      </c>
      <c r="AS181" s="102">
        <f t="shared" si="267"/>
        <v>0</v>
      </c>
      <c r="AT181" s="102">
        <f t="shared" si="267"/>
        <v>0</v>
      </c>
      <c r="AU181" s="102">
        <f t="shared" si="267"/>
        <v>0</v>
      </c>
      <c r="AV181" s="102">
        <f t="shared" si="267"/>
        <v>0</v>
      </c>
      <c r="AW181" s="102">
        <f t="shared" si="267"/>
        <v>0</v>
      </c>
      <c r="AX181" s="102"/>
      <c r="AY181" s="102">
        <f t="shared" ref="AY181:BN181" si="268">SUM(AY182:AY182)</f>
        <v>0</v>
      </c>
      <c r="AZ181" s="102">
        <f t="shared" si="268"/>
        <v>0</v>
      </c>
      <c r="BA181" s="102">
        <f t="shared" si="268"/>
        <v>0</v>
      </c>
      <c r="BB181" s="102">
        <f t="shared" si="268"/>
        <v>0</v>
      </c>
      <c r="BC181" s="102">
        <f t="shared" si="268"/>
        <v>5100.8100000000004</v>
      </c>
      <c r="BD181" s="102">
        <f t="shared" si="268"/>
        <v>0</v>
      </c>
      <c r="BE181" s="102">
        <f t="shared" si="268"/>
        <v>0</v>
      </c>
      <c r="BF181" s="102">
        <f t="shared" si="268"/>
        <v>0</v>
      </c>
      <c r="BG181" s="102">
        <f t="shared" si="268"/>
        <v>0</v>
      </c>
      <c r="BH181" s="102">
        <f t="shared" si="268"/>
        <v>0</v>
      </c>
      <c r="BI181" s="102">
        <f t="shared" si="268"/>
        <v>9595</v>
      </c>
      <c r="BJ181" s="102">
        <f t="shared" si="268"/>
        <v>0</v>
      </c>
      <c r="BK181" s="102">
        <f t="shared" si="268"/>
        <v>5100.8100000000004</v>
      </c>
      <c r="BL181" s="102">
        <f t="shared" si="268"/>
        <v>9595</v>
      </c>
      <c r="BM181" s="102">
        <f t="shared" si="268"/>
        <v>14695.81</v>
      </c>
      <c r="BN181" s="102">
        <f t="shared" si="268"/>
        <v>18075.849999999999</v>
      </c>
    </row>
    <row r="182" spans="1:66" ht="21" customHeight="1" x14ac:dyDescent="0.25">
      <c r="A182" s="11">
        <v>176</v>
      </c>
      <c r="B182" s="64">
        <v>97</v>
      </c>
      <c r="C182" s="65"/>
      <c r="D182" s="66">
        <v>1</v>
      </c>
      <c r="E182" s="71" t="s">
        <v>325</v>
      </c>
      <c r="F182" s="67" t="s">
        <v>326</v>
      </c>
      <c r="G182" s="117" t="s">
        <v>372</v>
      </c>
      <c r="H182" s="117"/>
      <c r="I182" s="117"/>
      <c r="J182" s="70" t="s">
        <v>465</v>
      </c>
      <c r="K182" s="70" t="s">
        <v>466</v>
      </c>
      <c r="L182" s="70">
        <v>197</v>
      </c>
      <c r="M182" s="71" t="s">
        <v>418</v>
      </c>
      <c r="N182" s="71" t="s">
        <v>325</v>
      </c>
      <c r="O182" s="67" t="s">
        <v>326</v>
      </c>
      <c r="P182" s="110" t="s">
        <v>27</v>
      </c>
      <c r="Q182" s="103">
        <v>29209</v>
      </c>
      <c r="R182" s="103">
        <v>27213</v>
      </c>
      <c r="S182" s="104">
        <v>23903</v>
      </c>
      <c r="T182" s="75">
        <f>CEILING(V182,10)</f>
        <v>29460</v>
      </c>
      <c r="U182" s="76">
        <f>(Q182+R182+S182)/3</f>
        <v>26775</v>
      </c>
      <c r="V182" s="76">
        <f>U182*1.1</f>
        <v>29452.500000000004</v>
      </c>
      <c r="W182" s="242">
        <v>29000</v>
      </c>
      <c r="X182" s="77">
        <f>ROUND(W182*11,2)</f>
        <v>319000</v>
      </c>
      <c r="Y182" s="75">
        <f>FLOOR(X182,1000)</f>
        <v>319000</v>
      </c>
      <c r="Z182" s="76"/>
      <c r="AA182" s="76"/>
      <c r="AB182" s="76"/>
      <c r="AC182" s="76"/>
      <c r="AD182" s="76"/>
      <c r="AE182" s="76">
        <f>Y182</f>
        <v>319000</v>
      </c>
      <c r="AF182" s="76"/>
      <c r="AG182" s="42" t="s">
        <v>28</v>
      </c>
      <c r="AH182" s="5">
        <v>8760</v>
      </c>
      <c r="AI182" s="76"/>
      <c r="AJ182" s="76"/>
      <c r="AK182" s="76"/>
      <c r="AL182" s="76"/>
      <c r="AM182" s="76"/>
      <c r="AN182" s="78">
        <f>ROUND(Ceny!$B$39*12,2)</f>
        <v>0</v>
      </c>
      <c r="AO182" s="76"/>
      <c r="AP182" s="76"/>
      <c r="AQ182" s="76"/>
      <c r="AR182" s="76"/>
      <c r="AS182" s="76"/>
      <c r="AT182" s="76"/>
      <c r="AU182" s="78">
        <f>ROUND($Y182*Ceny!$B$10/100,2)</f>
        <v>0</v>
      </c>
      <c r="AV182" s="76"/>
      <c r="AW182" s="78">
        <f>ROUND(SUM(AP182:AV182),2)</f>
        <v>0</v>
      </c>
      <c r="AX182" s="73" t="s">
        <v>352</v>
      </c>
      <c r="AY182" s="76"/>
      <c r="AZ182" s="76"/>
      <c r="BA182" s="76"/>
      <c r="BB182" s="76"/>
      <c r="BC182" s="78">
        <f>ROUND((Ceny!$B$48*AE182)/100,2)</f>
        <v>5100.8100000000004</v>
      </c>
      <c r="BD182" s="76"/>
      <c r="BE182" s="76"/>
      <c r="BF182" s="76"/>
      <c r="BG182" s="76"/>
      <c r="BH182" s="76"/>
      <c r="BI182" s="78">
        <f>ROUND((Ceny!$D$48*L182*AH182/100),2)</f>
        <v>9595</v>
      </c>
      <c r="BJ182" s="76"/>
      <c r="BK182" s="78">
        <f>ROUND(SUM(AY182:BD182),2)</f>
        <v>5100.8100000000004</v>
      </c>
      <c r="BL182" s="78">
        <f>ROUND(SUM(BE182:BJ182),2)</f>
        <v>9595</v>
      </c>
      <c r="BM182" s="80">
        <f>ROUND(SUM(AI182:AO182)+AW182+BK182+BL182,2)</f>
        <v>14695.81</v>
      </c>
      <c r="BN182" s="80">
        <f>ROUND(BM182*1.23,2)</f>
        <v>18075.849999999999</v>
      </c>
    </row>
    <row r="183" spans="1:66" s="23" customFormat="1" ht="21" customHeight="1" x14ac:dyDescent="0.25">
      <c r="A183" s="11">
        <v>177</v>
      </c>
      <c r="B183" s="91"/>
      <c r="C183" s="92">
        <v>76</v>
      </c>
      <c r="D183" s="93"/>
      <c r="E183" s="94" t="s">
        <v>414</v>
      </c>
      <c r="F183" s="94"/>
      <c r="G183" s="95"/>
      <c r="H183" s="96" t="s">
        <v>582</v>
      </c>
      <c r="I183" s="96" t="s">
        <v>507</v>
      </c>
      <c r="J183" s="97"/>
      <c r="K183" s="97"/>
      <c r="L183" s="98"/>
      <c r="M183" s="99"/>
      <c r="N183" s="99"/>
      <c r="O183" s="99"/>
      <c r="P183" s="99"/>
      <c r="Q183" s="100">
        <f t="shared" ref="Q183:AF183" si="269">SUM(Q184:Q184)</f>
        <v>8914</v>
      </c>
      <c r="R183" s="100">
        <f t="shared" si="269"/>
        <v>9265</v>
      </c>
      <c r="S183" s="100">
        <f t="shared" si="269"/>
        <v>9638</v>
      </c>
      <c r="T183" s="100">
        <f t="shared" si="269"/>
        <v>10200</v>
      </c>
      <c r="U183" s="100">
        <f t="shared" si="269"/>
        <v>9272.3333333333339</v>
      </c>
      <c r="V183" s="100">
        <f t="shared" si="269"/>
        <v>10199.566666666668</v>
      </c>
      <c r="W183" s="100">
        <f t="shared" si="269"/>
        <v>9100</v>
      </c>
      <c r="X183" s="101">
        <f t="shared" si="269"/>
        <v>100100</v>
      </c>
      <c r="Y183" s="100">
        <f t="shared" si="269"/>
        <v>100000</v>
      </c>
      <c r="Z183" s="100">
        <f t="shared" si="269"/>
        <v>0</v>
      </c>
      <c r="AA183" s="100">
        <f t="shared" si="269"/>
        <v>0</v>
      </c>
      <c r="AB183" s="100">
        <f t="shared" si="269"/>
        <v>0</v>
      </c>
      <c r="AC183" s="100">
        <f t="shared" si="269"/>
        <v>0</v>
      </c>
      <c r="AD183" s="100">
        <f t="shared" si="269"/>
        <v>100000</v>
      </c>
      <c r="AE183" s="100">
        <f t="shared" si="269"/>
        <v>0</v>
      </c>
      <c r="AF183" s="100">
        <f t="shared" si="269"/>
        <v>0</v>
      </c>
      <c r="AG183" s="102"/>
      <c r="AH183" s="102"/>
      <c r="AI183" s="102">
        <f t="shared" ref="AI183:AW183" si="270">SUM(AI184:AI184)</f>
        <v>0</v>
      </c>
      <c r="AJ183" s="102">
        <f t="shared" si="270"/>
        <v>0</v>
      </c>
      <c r="AK183" s="102">
        <f t="shared" si="270"/>
        <v>0</v>
      </c>
      <c r="AL183" s="102">
        <f t="shared" si="270"/>
        <v>0</v>
      </c>
      <c r="AM183" s="102">
        <f t="shared" si="270"/>
        <v>0</v>
      </c>
      <c r="AN183" s="102">
        <f t="shared" si="270"/>
        <v>0</v>
      </c>
      <c r="AO183" s="102">
        <f t="shared" si="270"/>
        <v>0</v>
      </c>
      <c r="AP183" s="102">
        <f t="shared" si="270"/>
        <v>0</v>
      </c>
      <c r="AQ183" s="102">
        <f t="shared" si="270"/>
        <v>0</v>
      </c>
      <c r="AR183" s="102">
        <f t="shared" si="270"/>
        <v>0</v>
      </c>
      <c r="AS183" s="102">
        <f t="shared" si="270"/>
        <v>0</v>
      </c>
      <c r="AT183" s="102">
        <f t="shared" si="270"/>
        <v>0</v>
      </c>
      <c r="AU183" s="102">
        <f t="shared" si="270"/>
        <v>0</v>
      </c>
      <c r="AV183" s="102">
        <f t="shared" si="270"/>
        <v>0</v>
      </c>
      <c r="AW183" s="102">
        <f t="shared" si="270"/>
        <v>0</v>
      </c>
      <c r="AX183" s="102"/>
      <c r="AY183" s="102">
        <f t="shared" ref="AY183:BN183" si="271">SUM(AY184:AY184)</f>
        <v>0</v>
      </c>
      <c r="AZ183" s="102">
        <f t="shared" si="271"/>
        <v>0</v>
      </c>
      <c r="BA183" s="102">
        <f t="shared" si="271"/>
        <v>0</v>
      </c>
      <c r="BB183" s="102">
        <f t="shared" si="271"/>
        <v>3125</v>
      </c>
      <c r="BC183" s="102">
        <f t="shared" si="271"/>
        <v>0</v>
      </c>
      <c r="BD183" s="102">
        <f t="shared" si="271"/>
        <v>0</v>
      </c>
      <c r="BE183" s="102">
        <f t="shared" si="271"/>
        <v>0</v>
      </c>
      <c r="BF183" s="102">
        <f t="shared" si="271"/>
        <v>0</v>
      </c>
      <c r="BG183" s="102">
        <f t="shared" si="271"/>
        <v>0</v>
      </c>
      <c r="BH183" s="102">
        <f t="shared" si="271"/>
        <v>1800.96</v>
      </c>
      <c r="BI183" s="102">
        <f t="shared" si="271"/>
        <v>0</v>
      </c>
      <c r="BJ183" s="102">
        <f t="shared" si="271"/>
        <v>0</v>
      </c>
      <c r="BK183" s="102">
        <f t="shared" si="271"/>
        <v>3125</v>
      </c>
      <c r="BL183" s="102">
        <f t="shared" si="271"/>
        <v>1800.96</v>
      </c>
      <c r="BM183" s="102">
        <f t="shared" si="271"/>
        <v>4925.96</v>
      </c>
      <c r="BN183" s="102">
        <f t="shared" si="271"/>
        <v>6058.93</v>
      </c>
    </row>
    <row r="184" spans="1:66" ht="21" customHeight="1" x14ac:dyDescent="0.25">
      <c r="A184" s="11">
        <v>165</v>
      </c>
      <c r="B184" s="64">
        <v>91</v>
      </c>
      <c r="C184" s="65"/>
      <c r="D184" s="66">
        <v>1</v>
      </c>
      <c r="E184" s="71" t="s">
        <v>414</v>
      </c>
      <c r="F184" s="67" t="s">
        <v>327</v>
      </c>
      <c r="G184" s="68" t="s">
        <v>328</v>
      </c>
      <c r="H184" s="68"/>
      <c r="I184" s="68"/>
      <c r="J184" s="70" t="s">
        <v>42</v>
      </c>
      <c r="K184" s="70" t="s">
        <v>464</v>
      </c>
      <c r="L184" s="70"/>
      <c r="M184" s="71" t="s">
        <v>418</v>
      </c>
      <c r="N184" s="71" t="s">
        <v>414</v>
      </c>
      <c r="O184" s="67" t="s">
        <v>327</v>
      </c>
      <c r="P184" s="110" t="s">
        <v>27</v>
      </c>
      <c r="Q184" s="103">
        <v>8914</v>
      </c>
      <c r="R184" s="103">
        <v>9265</v>
      </c>
      <c r="S184" s="104">
        <v>9638</v>
      </c>
      <c r="T184" s="75">
        <f>CEILING(V184,10)</f>
        <v>10200</v>
      </c>
      <c r="U184" s="76">
        <f>(Q184+R184+S184)/3</f>
        <v>9272.3333333333339</v>
      </c>
      <c r="V184" s="76">
        <f>U184*1.1</f>
        <v>10199.566666666668</v>
      </c>
      <c r="W184" s="242">
        <v>9100</v>
      </c>
      <c r="X184" s="77">
        <f>ROUND(W184*11,2)</f>
        <v>100100</v>
      </c>
      <c r="Y184" s="75">
        <f>FLOOR(X184,1000)</f>
        <v>100000</v>
      </c>
      <c r="Z184" s="76"/>
      <c r="AA184" s="76"/>
      <c r="AB184" s="76"/>
      <c r="AC184" s="76"/>
      <c r="AD184" s="76">
        <f>Y184</f>
        <v>100000</v>
      </c>
      <c r="AE184" s="76"/>
      <c r="AF184" s="76"/>
      <c r="AG184" s="42" t="s">
        <v>28</v>
      </c>
      <c r="AH184" s="5" t="s">
        <v>351</v>
      </c>
      <c r="AI184" s="76"/>
      <c r="AJ184" s="76"/>
      <c r="AK184" s="76"/>
      <c r="AL184" s="78"/>
      <c r="AM184" s="76">
        <f>ROUND(Ceny!$B$38*12,2)</f>
        <v>0</v>
      </c>
      <c r="AN184" s="76"/>
      <c r="AO184" s="76"/>
      <c r="AP184" s="76"/>
      <c r="AQ184" s="76"/>
      <c r="AR184" s="76"/>
      <c r="AS184" s="78"/>
      <c r="AT184" s="76">
        <f>ROUND($Y184*Ceny!$B$9/100,2)</f>
        <v>0</v>
      </c>
      <c r="AU184" s="76"/>
      <c r="AV184" s="76"/>
      <c r="AW184" s="78">
        <f>ROUND(SUM(AP184:AV184),2)</f>
        <v>0</v>
      </c>
      <c r="AX184" s="73" t="s">
        <v>352</v>
      </c>
      <c r="AY184" s="76"/>
      <c r="AZ184" s="76"/>
      <c r="BA184" s="79"/>
      <c r="BB184" s="76">
        <f>ROUND(Ceny!$B$47*AD184/100,2)</f>
        <v>3125</v>
      </c>
      <c r="BC184" s="76"/>
      <c r="BD184" s="76"/>
      <c r="BE184" s="76"/>
      <c r="BF184" s="76"/>
      <c r="BG184" s="79"/>
      <c r="BH184" s="76">
        <f>ROUND(Ceny!$C$47*12,2)</f>
        <v>1800.96</v>
      </c>
      <c r="BI184" s="76"/>
      <c r="BJ184" s="76"/>
      <c r="BK184" s="241">
        <f>ROUND(SUM(AY184:BD184),2)</f>
        <v>3125</v>
      </c>
      <c r="BL184" s="241">
        <f>ROUND(SUM(BE184:BJ184),2)</f>
        <v>1800.96</v>
      </c>
      <c r="BM184" s="80">
        <f>ROUND(SUM(AI184:AO184)+AW184+BK184+BL184,2)</f>
        <v>4925.96</v>
      </c>
      <c r="BN184" s="80">
        <f>ROUND(BM184*1.23,2)</f>
        <v>6058.93</v>
      </c>
    </row>
    <row r="185" spans="1:66" s="23" customFormat="1" ht="21" customHeight="1" x14ac:dyDescent="0.25">
      <c r="A185" s="11">
        <v>179</v>
      </c>
      <c r="B185" s="91"/>
      <c r="C185" s="92">
        <v>77</v>
      </c>
      <c r="D185" s="93"/>
      <c r="E185" s="94" t="s">
        <v>329</v>
      </c>
      <c r="F185" s="94"/>
      <c r="G185" s="95"/>
      <c r="H185" s="96" t="s">
        <v>583</v>
      </c>
      <c r="I185" s="96" t="s">
        <v>507</v>
      </c>
      <c r="J185" s="97"/>
      <c r="K185" s="97"/>
      <c r="L185" s="98"/>
      <c r="M185" s="99"/>
      <c r="N185" s="99"/>
      <c r="O185" s="99"/>
      <c r="P185" s="99"/>
      <c r="Q185" s="100">
        <f t="shared" ref="Q185:AF185" si="272">SUM(Q186:Q186)</f>
        <v>54742</v>
      </c>
      <c r="R185" s="100">
        <f t="shared" si="272"/>
        <v>61142</v>
      </c>
      <c r="S185" s="100">
        <f t="shared" si="272"/>
        <v>52935</v>
      </c>
      <c r="T185" s="100">
        <f t="shared" si="272"/>
        <v>61910</v>
      </c>
      <c r="U185" s="100">
        <f t="shared" si="272"/>
        <v>56273</v>
      </c>
      <c r="V185" s="100">
        <f t="shared" si="272"/>
        <v>61900.3</v>
      </c>
      <c r="W185" s="100">
        <f t="shared" si="272"/>
        <v>53000</v>
      </c>
      <c r="X185" s="101">
        <f t="shared" si="272"/>
        <v>583000</v>
      </c>
      <c r="Y185" s="100">
        <f t="shared" si="272"/>
        <v>583000</v>
      </c>
      <c r="Z185" s="100">
        <f t="shared" si="272"/>
        <v>0</v>
      </c>
      <c r="AA185" s="100">
        <f t="shared" si="272"/>
        <v>0</v>
      </c>
      <c r="AB185" s="100">
        <f t="shared" si="272"/>
        <v>0</v>
      </c>
      <c r="AC185" s="100">
        <f t="shared" si="272"/>
        <v>0</v>
      </c>
      <c r="AD185" s="100">
        <f t="shared" si="272"/>
        <v>0</v>
      </c>
      <c r="AE185" s="100">
        <f t="shared" si="272"/>
        <v>583000</v>
      </c>
      <c r="AF185" s="100">
        <f t="shared" si="272"/>
        <v>0</v>
      </c>
      <c r="AG185" s="102"/>
      <c r="AH185" s="102"/>
      <c r="AI185" s="102">
        <f t="shared" ref="AI185:AW185" si="273">SUM(AI186:AI186)</f>
        <v>0</v>
      </c>
      <c r="AJ185" s="102">
        <f t="shared" si="273"/>
        <v>0</v>
      </c>
      <c r="AK185" s="102">
        <f t="shared" si="273"/>
        <v>0</v>
      </c>
      <c r="AL185" s="102">
        <f t="shared" si="273"/>
        <v>0</v>
      </c>
      <c r="AM185" s="102">
        <f t="shared" si="273"/>
        <v>0</v>
      </c>
      <c r="AN185" s="102">
        <f t="shared" si="273"/>
        <v>0</v>
      </c>
      <c r="AO185" s="102">
        <f t="shared" si="273"/>
        <v>0</v>
      </c>
      <c r="AP185" s="102">
        <f t="shared" si="273"/>
        <v>0</v>
      </c>
      <c r="AQ185" s="102">
        <f t="shared" si="273"/>
        <v>0</v>
      </c>
      <c r="AR185" s="102">
        <f t="shared" si="273"/>
        <v>0</v>
      </c>
      <c r="AS185" s="102">
        <f t="shared" si="273"/>
        <v>0</v>
      </c>
      <c r="AT185" s="102">
        <f t="shared" si="273"/>
        <v>0</v>
      </c>
      <c r="AU185" s="102">
        <f t="shared" si="273"/>
        <v>0</v>
      </c>
      <c r="AV185" s="102">
        <f t="shared" si="273"/>
        <v>0</v>
      </c>
      <c r="AW185" s="102">
        <f t="shared" si="273"/>
        <v>0</v>
      </c>
      <c r="AX185" s="102"/>
      <c r="AY185" s="102">
        <f t="shared" ref="AY185:BN185" si="274">SUM(AY186:AY186)</f>
        <v>0</v>
      </c>
      <c r="AZ185" s="102">
        <f t="shared" si="274"/>
        <v>0</v>
      </c>
      <c r="BA185" s="102">
        <f t="shared" si="274"/>
        <v>0</v>
      </c>
      <c r="BB185" s="102">
        <f t="shared" si="274"/>
        <v>0</v>
      </c>
      <c r="BC185" s="102">
        <f t="shared" si="274"/>
        <v>9322.17</v>
      </c>
      <c r="BD185" s="102">
        <f t="shared" si="274"/>
        <v>0</v>
      </c>
      <c r="BE185" s="102">
        <f t="shared" si="274"/>
        <v>0</v>
      </c>
      <c r="BF185" s="102">
        <f t="shared" si="274"/>
        <v>0</v>
      </c>
      <c r="BG185" s="102">
        <f t="shared" si="274"/>
        <v>0</v>
      </c>
      <c r="BH185" s="102">
        <f t="shared" si="274"/>
        <v>0</v>
      </c>
      <c r="BI185" s="102">
        <f t="shared" si="274"/>
        <v>13345.33</v>
      </c>
      <c r="BJ185" s="102">
        <f t="shared" si="274"/>
        <v>0</v>
      </c>
      <c r="BK185" s="102">
        <f t="shared" si="274"/>
        <v>9322.17</v>
      </c>
      <c r="BL185" s="102">
        <f t="shared" si="274"/>
        <v>13345.33</v>
      </c>
      <c r="BM185" s="102">
        <f t="shared" si="274"/>
        <v>22667.5</v>
      </c>
      <c r="BN185" s="102">
        <f t="shared" si="274"/>
        <v>27881.03</v>
      </c>
    </row>
    <row r="186" spans="1:66" ht="21" customHeight="1" x14ac:dyDescent="0.25">
      <c r="A186" s="11">
        <v>180</v>
      </c>
      <c r="B186" s="64">
        <v>99</v>
      </c>
      <c r="C186" s="65"/>
      <c r="D186" s="66">
        <v>1</v>
      </c>
      <c r="E186" s="71" t="s">
        <v>329</v>
      </c>
      <c r="F186" s="67" t="s">
        <v>330</v>
      </c>
      <c r="G186" s="117" t="s">
        <v>373</v>
      </c>
      <c r="H186" s="117"/>
      <c r="I186" s="117"/>
      <c r="J186" s="70" t="s">
        <v>465</v>
      </c>
      <c r="K186" s="70" t="s">
        <v>466</v>
      </c>
      <c r="L186" s="70">
        <v>274</v>
      </c>
      <c r="M186" s="71" t="s">
        <v>418</v>
      </c>
      <c r="N186" s="71" t="s">
        <v>329</v>
      </c>
      <c r="O186" s="67" t="s">
        <v>330</v>
      </c>
      <c r="P186" s="110" t="s">
        <v>27</v>
      </c>
      <c r="Q186" s="103">
        <v>54742</v>
      </c>
      <c r="R186" s="103">
        <v>61142</v>
      </c>
      <c r="S186" s="104">
        <v>52935</v>
      </c>
      <c r="T186" s="75">
        <f>CEILING(V186,10)</f>
        <v>61910</v>
      </c>
      <c r="U186" s="76">
        <f>(Q186+R186+S186)/3</f>
        <v>56273</v>
      </c>
      <c r="V186" s="76">
        <f>U186*1.1</f>
        <v>61900.3</v>
      </c>
      <c r="W186" s="242">
        <v>53000</v>
      </c>
      <c r="X186" s="77">
        <f>ROUND(W186*11,2)</f>
        <v>583000</v>
      </c>
      <c r="Y186" s="75">
        <f>FLOOR(X186,1000)</f>
        <v>583000</v>
      </c>
      <c r="Z186" s="76"/>
      <c r="AA186" s="76"/>
      <c r="AB186" s="76"/>
      <c r="AC186" s="76"/>
      <c r="AD186" s="76"/>
      <c r="AE186" s="76">
        <f>Y186</f>
        <v>583000</v>
      </c>
      <c r="AF186" s="76"/>
      <c r="AG186" s="42" t="s">
        <v>28</v>
      </c>
      <c r="AH186" s="5">
        <v>8760</v>
      </c>
      <c r="AI186" s="76"/>
      <c r="AJ186" s="76"/>
      <c r="AK186" s="76"/>
      <c r="AL186" s="76"/>
      <c r="AM186" s="76"/>
      <c r="AN186" s="78">
        <f>ROUND(Ceny!$B$39*12,2)</f>
        <v>0</v>
      </c>
      <c r="AO186" s="76"/>
      <c r="AP186" s="76"/>
      <c r="AQ186" s="76"/>
      <c r="AR186" s="76"/>
      <c r="AS186" s="76"/>
      <c r="AT186" s="76"/>
      <c r="AU186" s="78">
        <f>ROUND($Y186*Ceny!$B$10/100,2)</f>
        <v>0</v>
      </c>
      <c r="AV186" s="76"/>
      <c r="AW186" s="78">
        <f>ROUND(SUM(AP186:AV186),2)</f>
        <v>0</v>
      </c>
      <c r="AX186" s="73" t="s">
        <v>352</v>
      </c>
      <c r="AY186" s="76"/>
      <c r="AZ186" s="76"/>
      <c r="BA186" s="76"/>
      <c r="BB186" s="76"/>
      <c r="BC186" s="78">
        <f>ROUND((Ceny!$B$48*AE186)/100,2)</f>
        <v>9322.17</v>
      </c>
      <c r="BD186" s="76"/>
      <c r="BE186" s="76"/>
      <c r="BF186" s="76"/>
      <c r="BG186" s="76"/>
      <c r="BH186" s="76"/>
      <c r="BI186" s="78">
        <f>ROUND((Ceny!$D$48*L186*AH186/100),2)</f>
        <v>13345.33</v>
      </c>
      <c r="BJ186" s="76"/>
      <c r="BK186" s="78">
        <f>ROUND(SUM(AY186:BD186),2)</f>
        <v>9322.17</v>
      </c>
      <c r="BL186" s="78">
        <f>ROUND(SUM(BE186:BJ186),2)</f>
        <v>13345.33</v>
      </c>
      <c r="BM186" s="80">
        <f>ROUND(SUM(AI186:AO186)+AW186+BK186+BL186,2)</f>
        <v>22667.5</v>
      </c>
      <c r="BN186" s="80">
        <f>ROUND(BM186*1.23,2)</f>
        <v>27881.03</v>
      </c>
    </row>
    <row r="187" spans="1:66" s="23" customFormat="1" ht="21" customHeight="1" x14ac:dyDescent="0.25">
      <c r="A187" s="11">
        <v>181</v>
      </c>
      <c r="B187" s="91"/>
      <c r="C187" s="92">
        <v>78</v>
      </c>
      <c r="D187" s="93"/>
      <c r="E187" s="94" t="s">
        <v>402</v>
      </c>
      <c r="F187" s="94"/>
      <c r="G187" s="95"/>
      <c r="H187" s="96" t="s">
        <v>584</v>
      </c>
      <c r="I187" s="96" t="s">
        <v>507</v>
      </c>
      <c r="J187" s="97"/>
      <c r="K187" s="97"/>
      <c r="L187" s="98"/>
      <c r="M187" s="99"/>
      <c r="N187" s="99"/>
      <c r="O187" s="99"/>
      <c r="P187" s="99"/>
      <c r="Q187" s="100">
        <f t="shared" ref="Q187:AF187" si="275">SUM(Q188:Q188)</f>
        <v>59846</v>
      </c>
      <c r="R187" s="100">
        <f t="shared" si="275"/>
        <v>55931</v>
      </c>
      <c r="S187" s="100">
        <f t="shared" si="275"/>
        <v>49357</v>
      </c>
      <c r="T187" s="100">
        <f t="shared" si="275"/>
        <v>60550</v>
      </c>
      <c r="U187" s="100">
        <f t="shared" si="275"/>
        <v>55044.666666666664</v>
      </c>
      <c r="V187" s="100">
        <f t="shared" si="275"/>
        <v>60549.133333333339</v>
      </c>
      <c r="W187" s="100">
        <f t="shared" si="275"/>
        <v>57000</v>
      </c>
      <c r="X187" s="101">
        <f t="shared" si="275"/>
        <v>627000</v>
      </c>
      <c r="Y187" s="100">
        <f t="shared" si="275"/>
        <v>627000</v>
      </c>
      <c r="Z187" s="100">
        <f t="shared" si="275"/>
        <v>0</v>
      </c>
      <c r="AA187" s="100">
        <f t="shared" si="275"/>
        <v>0</v>
      </c>
      <c r="AB187" s="100">
        <f t="shared" si="275"/>
        <v>0</v>
      </c>
      <c r="AC187" s="100">
        <f t="shared" si="275"/>
        <v>0</v>
      </c>
      <c r="AD187" s="100">
        <f t="shared" si="275"/>
        <v>0</v>
      </c>
      <c r="AE187" s="100">
        <f t="shared" si="275"/>
        <v>627000</v>
      </c>
      <c r="AF187" s="100">
        <f t="shared" si="275"/>
        <v>0</v>
      </c>
      <c r="AG187" s="102"/>
      <c r="AH187" s="102"/>
      <c r="AI187" s="102">
        <f t="shared" ref="AI187:AW187" si="276">SUM(AI188:AI188)</f>
        <v>0</v>
      </c>
      <c r="AJ187" s="102">
        <f t="shared" si="276"/>
        <v>0</v>
      </c>
      <c r="AK187" s="102">
        <f t="shared" si="276"/>
        <v>0</v>
      </c>
      <c r="AL187" s="102">
        <f t="shared" si="276"/>
        <v>0</v>
      </c>
      <c r="AM187" s="102">
        <f t="shared" si="276"/>
        <v>0</v>
      </c>
      <c r="AN187" s="102">
        <f t="shared" si="276"/>
        <v>0</v>
      </c>
      <c r="AO187" s="102">
        <f t="shared" si="276"/>
        <v>0</v>
      </c>
      <c r="AP187" s="102">
        <f t="shared" si="276"/>
        <v>0</v>
      </c>
      <c r="AQ187" s="102">
        <f t="shared" si="276"/>
        <v>0</v>
      </c>
      <c r="AR187" s="102">
        <f t="shared" si="276"/>
        <v>0</v>
      </c>
      <c r="AS187" s="102">
        <f t="shared" si="276"/>
        <v>0</v>
      </c>
      <c r="AT187" s="102">
        <f t="shared" si="276"/>
        <v>0</v>
      </c>
      <c r="AU187" s="102">
        <f t="shared" si="276"/>
        <v>0</v>
      </c>
      <c r="AV187" s="102">
        <f t="shared" si="276"/>
        <v>0</v>
      </c>
      <c r="AW187" s="102">
        <f t="shared" si="276"/>
        <v>0</v>
      </c>
      <c r="AX187" s="102"/>
      <c r="AY187" s="102">
        <f t="shared" ref="AY187:BN187" si="277">SUM(AY188:AY188)</f>
        <v>0</v>
      </c>
      <c r="AZ187" s="102">
        <f t="shared" si="277"/>
        <v>0</v>
      </c>
      <c r="BA187" s="102">
        <f t="shared" si="277"/>
        <v>0</v>
      </c>
      <c r="BB187" s="102">
        <f t="shared" si="277"/>
        <v>0</v>
      </c>
      <c r="BC187" s="102">
        <f t="shared" si="277"/>
        <v>10025.73</v>
      </c>
      <c r="BD187" s="102">
        <f t="shared" si="277"/>
        <v>0</v>
      </c>
      <c r="BE187" s="102">
        <f t="shared" si="277"/>
        <v>0</v>
      </c>
      <c r="BF187" s="102">
        <f t="shared" si="277"/>
        <v>0</v>
      </c>
      <c r="BG187" s="102">
        <f t="shared" si="277"/>
        <v>0</v>
      </c>
      <c r="BH187" s="102">
        <f t="shared" si="277"/>
        <v>0</v>
      </c>
      <c r="BI187" s="102">
        <f t="shared" si="277"/>
        <v>13345.33</v>
      </c>
      <c r="BJ187" s="102">
        <f t="shared" si="277"/>
        <v>0</v>
      </c>
      <c r="BK187" s="102">
        <f t="shared" si="277"/>
        <v>10025.73</v>
      </c>
      <c r="BL187" s="102">
        <f t="shared" si="277"/>
        <v>13345.33</v>
      </c>
      <c r="BM187" s="102">
        <f t="shared" si="277"/>
        <v>23371.06</v>
      </c>
      <c r="BN187" s="102">
        <f t="shared" si="277"/>
        <v>28746.400000000001</v>
      </c>
    </row>
    <row r="188" spans="1:66" ht="21" customHeight="1" x14ac:dyDescent="0.25">
      <c r="A188" s="11">
        <v>182</v>
      </c>
      <c r="B188" s="64">
        <v>100</v>
      </c>
      <c r="C188" s="65"/>
      <c r="D188" s="66">
        <v>1</v>
      </c>
      <c r="E188" s="71" t="s">
        <v>402</v>
      </c>
      <c r="F188" s="67" t="s">
        <v>331</v>
      </c>
      <c r="G188" s="117" t="s">
        <v>397</v>
      </c>
      <c r="H188" s="117"/>
      <c r="I188" s="117"/>
      <c r="J188" s="70" t="s">
        <v>465</v>
      </c>
      <c r="K188" s="70" t="s">
        <v>466</v>
      </c>
      <c r="L188" s="70">
        <v>274</v>
      </c>
      <c r="M188" s="71" t="s">
        <v>418</v>
      </c>
      <c r="N188" s="71" t="s">
        <v>402</v>
      </c>
      <c r="O188" s="67" t="s">
        <v>331</v>
      </c>
      <c r="P188" s="110" t="s">
        <v>27</v>
      </c>
      <c r="Q188" s="103">
        <v>59846</v>
      </c>
      <c r="R188" s="103">
        <v>55931</v>
      </c>
      <c r="S188" s="104">
        <v>49357</v>
      </c>
      <c r="T188" s="75">
        <f>CEILING(V188,10)</f>
        <v>60550</v>
      </c>
      <c r="U188" s="76">
        <f>(Q188+R188+S188)/3</f>
        <v>55044.666666666664</v>
      </c>
      <c r="V188" s="76">
        <f>U188*1.1</f>
        <v>60549.133333333339</v>
      </c>
      <c r="W188" s="242">
        <v>57000</v>
      </c>
      <c r="X188" s="77">
        <f>ROUND(W188*11,2)</f>
        <v>627000</v>
      </c>
      <c r="Y188" s="75">
        <f>FLOOR(X188,1000)</f>
        <v>627000</v>
      </c>
      <c r="Z188" s="76"/>
      <c r="AA188" s="76"/>
      <c r="AB188" s="76"/>
      <c r="AC188" s="76"/>
      <c r="AD188" s="76"/>
      <c r="AE188" s="76">
        <f>Y188</f>
        <v>627000</v>
      </c>
      <c r="AF188" s="76"/>
      <c r="AG188" s="42" t="s">
        <v>28</v>
      </c>
      <c r="AH188" s="5">
        <v>8760</v>
      </c>
      <c r="AI188" s="76"/>
      <c r="AJ188" s="76"/>
      <c r="AK188" s="76"/>
      <c r="AL188" s="76"/>
      <c r="AM188" s="76"/>
      <c r="AN188" s="78">
        <f>ROUND(Ceny!$B$39*12,2)</f>
        <v>0</v>
      </c>
      <c r="AO188" s="76"/>
      <c r="AP188" s="76"/>
      <c r="AQ188" s="76"/>
      <c r="AR188" s="76"/>
      <c r="AS188" s="76"/>
      <c r="AT188" s="76"/>
      <c r="AU188" s="78">
        <f>ROUND($Y188*Ceny!$B$10/100,2)</f>
        <v>0</v>
      </c>
      <c r="AV188" s="76"/>
      <c r="AW188" s="78">
        <f>ROUND(SUM(AP188:AV188),2)</f>
        <v>0</v>
      </c>
      <c r="AX188" s="73" t="s">
        <v>352</v>
      </c>
      <c r="AY188" s="76"/>
      <c r="AZ188" s="76"/>
      <c r="BA188" s="76"/>
      <c r="BB188" s="76"/>
      <c r="BC188" s="78">
        <f>ROUND((Ceny!$B$48*AE188)/100,2)</f>
        <v>10025.73</v>
      </c>
      <c r="BD188" s="76"/>
      <c r="BE188" s="76"/>
      <c r="BF188" s="76"/>
      <c r="BG188" s="76"/>
      <c r="BH188" s="76"/>
      <c r="BI188" s="78">
        <f>ROUND((Ceny!$D$48*L188*AH188/100),2)</f>
        <v>13345.33</v>
      </c>
      <c r="BJ188" s="76"/>
      <c r="BK188" s="78">
        <f>ROUND(SUM(AY188:BD188),2)</f>
        <v>10025.73</v>
      </c>
      <c r="BL188" s="78">
        <f>ROUND(SUM(BE188:BJ188),2)</f>
        <v>13345.33</v>
      </c>
      <c r="BM188" s="80">
        <f>ROUND(SUM(AI188:AO188)+AW188+BK188+BL188,2)</f>
        <v>23371.06</v>
      </c>
      <c r="BN188" s="80">
        <f>ROUND(BM188*1.23,2)</f>
        <v>28746.400000000001</v>
      </c>
    </row>
    <row r="189" spans="1:66" s="111" customFormat="1" ht="21" customHeight="1" x14ac:dyDescent="0.25">
      <c r="A189" s="11">
        <v>183</v>
      </c>
      <c r="B189" s="91"/>
      <c r="C189" s="92">
        <v>79</v>
      </c>
      <c r="D189" s="93"/>
      <c r="E189" s="94" t="s">
        <v>332</v>
      </c>
      <c r="F189" s="94"/>
      <c r="G189" s="95"/>
      <c r="H189" s="96" t="s">
        <v>585</v>
      </c>
      <c r="I189" s="96" t="s">
        <v>507</v>
      </c>
      <c r="J189" s="97"/>
      <c r="K189" s="97"/>
      <c r="L189" s="98"/>
      <c r="M189" s="99"/>
      <c r="N189" s="99"/>
      <c r="O189" s="99"/>
      <c r="P189" s="99"/>
      <c r="Q189" s="100">
        <f t="shared" ref="Q189:AF189" si="278">SUM(Q190:Q190)</f>
        <v>150</v>
      </c>
      <c r="R189" s="100">
        <f t="shared" si="278"/>
        <v>117</v>
      </c>
      <c r="S189" s="100">
        <f t="shared" si="278"/>
        <v>120</v>
      </c>
      <c r="T189" s="100">
        <f t="shared" si="278"/>
        <v>150</v>
      </c>
      <c r="U189" s="100">
        <f t="shared" si="278"/>
        <v>129</v>
      </c>
      <c r="V189" s="100">
        <f t="shared" si="278"/>
        <v>141.9</v>
      </c>
      <c r="W189" s="100">
        <f t="shared" si="278"/>
        <v>200</v>
      </c>
      <c r="X189" s="101">
        <f t="shared" si="278"/>
        <v>2200</v>
      </c>
      <c r="Y189" s="100">
        <f t="shared" si="278"/>
        <v>3000</v>
      </c>
      <c r="Z189" s="100">
        <f t="shared" si="278"/>
        <v>3000</v>
      </c>
      <c r="AA189" s="100">
        <f t="shared" si="278"/>
        <v>0</v>
      </c>
      <c r="AB189" s="100">
        <f t="shared" si="278"/>
        <v>0</v>
      </c>
      <c r="AC189" s="100">
        <f t="shared" si="278"/>
        <v>0</v>
      </c>
      <c r="AD189" s="100">
        <f t="shared" si="278"/>
        <v>0</v>
      </c>
      <c r="AE189" s="100">
        <f t="shared" si="278"/>
        <v>0</v>
      </c>
      <c r="AF189" s="100">
        <f t="shared" si="278"/>
        <v>0</v>
      </c>
      <c r="AG189" s="102"/>
      <c r="AH189" s="102"/>
      <c r="AI189" s="102">
        <f t="shared" ref="AI189:AW189" si="279">SUM(AI190:AI190)</f>
        <v>0</v>
      </c>
      <c r="AJ189" s="102">
        <f t="shared" si="279"/>
        <v>0</v>
      </c>
      <c r="AK189" s="102">
        <f t="shared" si="279"/>
        <v>0</v>
      </c>
      <c r="AL189" s="102">
        <f t="shared" si="279"/>
        <v>0</v>
      </c>
      <c r="AM189" s="102">
        <f t="shared" si="279"/>
        <v>0</v>
      </c>
      <c r="AN189" s="102">
        <f t="shared" si="279"/>
        <v>0</v>
      </c>
      <c r="AO189" s="102">
        <f t="shared" si="279"/>
        <v>0</v>
      </c>
      <c r="AP189" s="102">
        <f t="shared" si="279"/>
        <v>0</v>
      </c>
      <c r="AQ189" s="102">
        <f t="shared" si="279"/>
        <v>0</v>
      </c>
      <c r="AR189" s="102">
        <f t="shared" si="279"/>
        <v>0</v>
      </c>
      <c r="AS189" s="102">
        <f t="shared" si="279"/>
        <v>0</v>
      </c>
      <c r="AT189" s="102">
        <f t="shared" si="279"/>
        <v>0</v>
      </c>
      <c r="AU189" s="102">
        <f t="shared" si="279"/>
        <v>0</v>
      </c>
      <c r="AV189" s="102">
        <f t="shared" si="279"/>
        <v>0</v>
      </c>
      <c r="AW189" s="102">
        <f t="shared" si="279"/>
        <v>0</v>
      </c>
      <c r="AX189" s="102"/>
      <c r="AY189" s="102">
        <f t="shared" ref="AY189:BN189" si="280">SUM(AY190:AY190)</f>
        <v>151.97999999999999</v>
      </c>
      <c r="AZ189" s="102">
        <f t="shared" si="280"/>
        <v>0</v>
      </c>
      <c r="BA189" s="102">
        <f t="shared" si="280"/>
        <v>0</v>
      </c>
      <c r="BB189" s="102">
        <f t="shared" si="280"/>
        <v>0</v>
      </c>
      <c r="BC189" s="102">
        <f t="shared" si="280"/>
        <v>0</v>
      </c>
      <c r="BD189" s="102">
        <f t="shared" si="280"/>
        <v>0</v>
      </c>
      <c r="BE189" s="102">
        <f t="shared" si="280"/>
        <v>45.96</v>
      </c>
      <c r="BF189" s="102">
        <f t="shared" si="280"/>
        <v>0</v>
      </c>
      <c r="BG189" s="102">
        <f t="shared" si="280"/>
        <v>0</v>
      </c>
      <c r="BH189" s="102">
        <f t="shared" si="280"/>
        <v>0</v>
      </c>
      <c r="BI189" s="102">
        <f t="shared" si="280"/>
        <v>0</v>
      </c>
      <c r="BJ189" s="102">
        <f t="shared" si="280"/>
        <v>0</v>
      </c>
      <c r="BK189" s="102">
        <f t="shared" si="280"/>
        <v>151.97999999999999</v>
      </c>
      <c r="BL189" s="102">
        <f t="shared" si="280"/>
        <v>45.96</v>
      </c>
      <c r="BM189" s="102">
        <f t="shared" si="280"/>
        <v>197.94</v>
      </c>
      <c r="BN189" s="102">
        <f t="shared" si="280"/>
        <v>243.47</v>
      </c>
    </row>
    <row r="190" spans="1:66" s="111" customFormat="1" ht="21" customHeight="1" x14ac:dyDescent="0.25">
      <c r="A190" s="11">
        <v>184</v>
      </c>
      <c r="B190" s="64">
        <v>101</v>
      </c>
      <c r="C190" s="65"/>
      <c r="D190" s="66">
        <v>1</v>
      </c>
      <c r="E190" s="71" t="s">
        <v>332</v>
      </c>
      <c r="F190" s="67" t="s">
        <v>333</v>
      </c>
      <c r="G190" s="68" t="s">
        <v>334</v>
      </c>
      <c r="H190" s="68"/>
      <c r="I190" s="68"/>
      <c r="J190" s="70" t="s">
        <v>471</v>
      </c>
      <c r="K190" s="70" t="s">
        <v>472</v>
      </c>
      <c r="L190" s="70"/>
      <c r="M190" s="71" t="s">
        <v>418</v>
      </c>
      <c r="N190" s="71" t="s">
        <v>332</v>
      </c>
      <c r="O190" s="67" t="s">
        <v>333</v>
      </c>
      <c r="P190" s="110" t="s">
        <v>27</v>
      </c>
      <c r="Q190" s="103">
        <v>150</v>
      </c>
      <c r="R190" s="103">
        <v>117</v>
      </c>
      <c r="S190" s="104">
        <v>120</v>
      </c>
      <c r="T190" s="75">
        <f>CEILING(V190,10)</f>
        <v>150</v>
      </c>
      <c r="U190" s="76">
        <f>(Q190+R190+S190)/3</f>
        <v>129</v>
      </c>
      <c r="V190" s="76">
        <f>U190*1.1</f>
        <v>141.9</v>
      </c>
      <c r="W190" s="242">
        <v>200</v>
      </c>
      <c r="X190" s="77">
        <f>ROUND(W190*11,2)</f>
        <v>2200</v>
      </c>
      <c r="Y190" s="75">
        <f>CEILING(X190,1000)</f>
        <v>3000</v>
      </c>
      <c r="Z190" s="76">
        <f>Y190</f>
        <v>3000</v>
      </c>
      <c r="AA190" s="76"/>
      <c r="AB190" s="76"/>
      <c r="AC190" s="76"/>
      <c r="AD190" s="76"/>
      <c r="AE190" s="76"/>
      <c r="AF190" s="76"/>
      <c r="AG190" s="42" t="s">
        <v>28</v>
      </c>
      <c r="AH190" s="5" t="s">
        <v>351</v>
      </c>
      <c r="AI190" s="78">
        <f>ROUND(Ceny!$B$34*12,2)</f>
        <v>0</v>
      </c>
      <c r="AJ190" s="76"/>
      <c r="AK190" s="76"/>
      <c r="AL190" s="76"/>
      <c r="AM190" s="76"/>
      <c r="AN190" s="76"/>
      <c r="AO190" s="76"/>
      <c r="AP190" s="78">
        <f>ROUND($Y190*Ceny!$B$5/100,2)</f>
        <v>0</v>
      </c>
      <c r="AQ190" s="76"/>
      <c r="AR190" s="76"/>
      <c r="AS190" s="76"/>
      <c r="AT190" s="76"/>
      <c r="AU190" s="76"/>
      <c r="AV190" s="76"/>
      <c r="AW190" s="78">
        <f>ROUND(SUM(AP190:AV190),2)</f>
        <v>0</v>
      </c>
      <c r="AX190" s="73" t="s">
        <v>352</v>
      </c>
      <c r="AY190" s="78">
        <f>ROUND(Ceny!$B$44*Z190/100,2)</f>
        <v>151.97999999999999</v>
      </c>
      <c r="AZ190" s="76"/>
      <c r="BA190" s="76"/>
      <c r="BB190" s="76"/>
      <c r="BC190" s="76"/>
      <c r="BD190" s="76"/>
      <c r="BE190" s="78">
        <f>ROUND(Ceny!$C$44*12,2)</f>
        <v>45.96</v>
      </c>
      <c r="BF190" s="76"/>
      <c r="BG190" s="76"/>
      <c r="BH190" s="76"/>
      <c r="BI190" s="76"/>
      <c r="BJ190" s="76"/>
      <c r="BK190" s="78">
        <f>ROUND(SUM(AY190:BD190),2)</f>
        <v>151.97999999999999</v>
      </c>
      <c r="BL190" s="78">
        <f>ROUND(SUM(BE190:BJ190),2)</f>
        <v>45.96</v>
      </c>
      <c r="BM190" s="80">
        <f>ROUND(SUM(AI190:AO190)+AW190+BK190+BL190,2)</f>
        <v>197.94</v>
      </c>
      <c r="BN190" s="80">
        <f>ROUND(BM190*1.23,2)</f>
        <v>243.47</v>
      </c>
    </row>
    <row r="191" spans="1:66" s="111" customFormat="1" ht="21" customHeight="1" x14ac:dyDescent="0.25">
      <c r="A191" s="11">
        <v>185</v>
      </c>
      <c r="B191" s="91"/>
      <c r="C191" s="92">
        <v>80</v>
      </c>
      <c r="D191" s="93"/>
      <c r="E191" s="94" t="s">
        <v>335</v>
      </c>
      <c r="F191" s="94"/>
      <c r="G191" s="95"/>
      <c r="H191" s="96" t="s">
        <v>586</v>
      </c>
      <c r="I191" s="96" t="s">
        <v>507</v>
      </c>
      <c r="J191" s="97"/>
      <c r="K191" s="97"/>
      <c r="L191" s="98"/>
      <c r="M191" s="99"/>
      <c r="N191" s="99"/>
      <c r="O191" s="99"/>
      <c r="P191" s="99"/>
      <c r="Q191" s="100">
        <f t="shared" ref="Q191:AF191" si="281">SUM(Q192:Q193)</f>
        <v>18282</v>
      </c>
      <c r="R191" s="100">
        <f t="shared" si="281"/>
        <v>13228</v>
      </c>
      <c r="S191" s="100">
        <f t="shared" si="281"/>
        <v>9780</v>
      </c>
      <c r="T191" s="100">
        <f t="shared" si="281"/>
        <v>15140</v>
      </c>
      <c r="U191" s="100">
        <f t="shared" si="281"/>
        <v>13763.333333333334</v>
      </c>
      <c r="V191" s="100">
        <f t="shared" si="281"/>
        <v>15139.666666666668</v>
      </c>
      <c r="W191" s="100">
        <f t="shared" si="281"/>
        <v>11500</v>
      </c>
      <c r="X191" s="101">
        <f t="shared" si="281"/>
        <v>126500</v>
      </c>
      <c r="Y191" s="100">
        <f t="shared" si="281"/>
        <v>127000</v>
      </c>
      <c r="Z191" s="100">
        <f t="shared" si="281"/>
        <v>0</v>
      </c>
      <c r="AA191" s="100">
        <f t="shared" si="281"/>
        <v>0</v>
      </c>
      <c r="AB191" s="100">
        <f t="shared" si="281"/>
        <v>0</v>
      </c>
      <c r="AC191" s="100">
        <f t="shared" si="281"/>
        <v>127000</v>
      </c>
      <c r="AD191" s="100">
        <f t="shared" si="281"/>
        <v>0</v>
      </c>
      <c r="AE191" s="100">
        <f t="shared" si="281"/>
        <v>0</v>
      </c>
      <c r="AF191" s="100">
        <f t="shared" si="281"/>
        <v>0</v>
      </c>
      <c r="AG191" s="102"/>
      <c r="AH191" s="102"/>
      <c r="AI191" s="102">
        <f t="shared" ref="AI191:AW191" si="282">SUM(AI192:AI193)</f>
        <v>0</v>
      </c>
      <c r="AJ191" s="102">
        <f t="shared" si="282"/>
        <v>0</v>
      </c>
      <c r="AK191" s="102">
        <f t="shared" si="282"/>
        <v>0</v>
      </c>
      <c r="AL191" s="102">
        <f t="shared" si="282"/>
        <v>0</v>
      </c>
      <c r="AM191" s="102">
        <f t="shared" si="282"/>
        <v>0</v>
      </c>
      <c r="AN191" s="102">
        <f t="shared" si="282"/>
        <v>0</v>
      </c>
      <c r="AO191" s="102">
        <f t="shared" si="282"/>
        <v>0</v>
      </c>
      <c r="AP191" s="102">
        <f t="shared" si="282"/>
        <v>0</v>
      </c>
      <c r="AQ191" s="102">
        <f t="shared" si="282"/>
        <v>0</v>
      </c>
      <c r="AR191" s="102">
        <f t="shared" si="282"/>
        <v>0</v>
      </c>
      <c r="AS191" s="102">
        <f t="shared" si="282"/>
        <v>0</v>
      </c>
      <c r="AT191" s="102">
        <f t="shared" si="282"/>
        <v>0</v>
      </c>
      <c r="AU191" s="102">
        <f t="shared" si="282"/>
        <v>0</v>
      </c>
      <c r="AV191" s="102">
        <f t="shared" si="282"/>
        <v>0</v>
      </c>
      <c r="AW191" s="102">
        <f t="shared" si="282"/>
        <v>0</v>
      </c>
      <c r="AX191" s="102"/>
      <c r="AY191" s="102">
        <f t="shared" ref="AY191:BN191" si="283">SUM(AY192:AY193)</f>
        <v>0</v>
      </c>
      <c r="AZ191" s="102">
        <f t="shared" si="283"/>
        <v>0</v>
      </c>
      <c r="BA191" s="102">
        <f t="shared" si="283"/>
        <v>4569.46</v>
      </c>
      <c r="BB191" s="102">
        <f t="shared" si="283"/>
        <v>0</v>
      </c>
      <c r="BC191" s="102">
        <f t="shared" si="283"/>
        <v>0</v>
      </c>
      <c r="BD191" s="102">
        <f t="shared" si="283"/>
        <v>0</v>
      </c>
      <c r="BE191" s="102">
        <f t="shared" si="283"/>
        <v>0</v>
      </c>
      <c r="BF191" s="102">
        <f t="shared" si="283"/>
        <v>0</v>
      </c>
      <c r="BG191" s="102">
        <f t="shared" si="283"/>
        <v>510.72</v>
      </c>
      <c r="BH191" s="102">
        <f t="shared" si="283"/>
        <v>0</v>
      </c>
      <c r="BI191" s="102">
        <f t="shared" si="283"/>
        <v>0</v>
      </c>
      <c r="BJ191" s="102">
        <f t="shared" si="283"/>
        <v>0</v>
      </c>
      <c r="BK191" s="102">
        <f t="shared" si="283"/>
        <v>4569.46</v>
      </c>
      <c r="BL191" s="102">
        <f t="shared" si="283"/>
        <v>510.72</v>
      </c>
      <c r="BM191" s="102">
        <f t="shared" si="283"/>
        <v>5080.18</v>
      </c>
      <c r="BN191" s="102">
        <f t="shared" si="283"/>
        <v>6248.62</v>
      </c>
    </row>
    <row r="192" spans="1:66" ht="21" customHeight="1" x14ac:dyDescent="0.25">
      <c r="A192" s="11">
        <v>178</v>
      </c>
      <c r="B192" s="64">
        <v>98</v>
      </c>
      <c r="C192" s="65"/>
      <c r="D192" s="66">
        <v>1</v>
      </c>
      <c r="E192" s="71" t="s">
        <v>440</v>
      </c>
      <c r="F192" s="67" t="s">
        <v>441</v>
      </c>
      <c r="G192" s="68" t="s">
        <v>337</v>
      </c>
      <c r="H192" s="68"/>
      <c r="I192" s="68"/>
      <c r="J192" s="70" t="s">
        <v>24</v>
      </c>
      <c r="K192" s="70" t="s">
        <v>463</v>
      </c>
      <c r="L192" s="70"/>
      <c r="M192" s="71" t="s">
        <v>418</v>
      </c>
      <c r="N192" s="71" t="s">
        <v>442</v>
      </c>
      <c r="O192" s="67" t="s">
        <v>441</v>
      </c>
      <c r="P192" s="110" t="s">
        <v>27</v>
      </c>
      <c r="Q192" s="103">
        <v>9141</v>
      </c>
      <c r="R192" s="103">
        <v>6614</v>
      </c>
      <c r="S192" s="104">
        <v>4890</v>
      </c>
      <c r="T192" s="75">
        <f>CEILING(V192,10)</f>
        <v>7570</v>
      </c>
      <c r="U192" s="76">
        <f>(Q192+R192+S192)/3</f>
        <v>6881.666666666667</v>
      </c>
      <c r="V192" s="76">
        <f>U192*1.1</f>
        <v>7569.8333333333339</v>
      </c>
      <c r="W192" s="242">
        <v>5000</v>
      </c>
      <c r="X192" s="77">
        <f>ROUND(W192*11,2)</f>
        <v>55000</v>
      </c>
      <c r="Y192" s="75">
        <f>FLOOR(X192,1000)</f>
        <v>55000</v>
      </c>
      <c r="Z192" s="76"/>
      <c r="AA192" s="76"/>
      <c r="AB192" s="76"/>
      <c r="AC192" s="76">
        <f>$Y192</f>
        <v>55000</v>
      </c>
      <c r="AD192" s="76"/>
      <c r="AE192" s="76"/>
      <c r="AF192" s="76"/>
      <c r="AG192" s="42" t="s">
        <v>28</v>
      </c>
      <c r="AH192" s="5" t="s">
        <v>351</v>
      </c>
      <c r="AI192" s="76"/>
      <c r="AJ192" s="76"/>
      <c r="AK192" s="76"/>
      <c r="AL192" s="78">
        <f>ROUND(Ceny!$B$37*12,2)</f>
        <v>0</v>
      </c>
      <c r="AM192" s="76"/>
      <c r="AN192" s="76"/>
      <c r="AO192" s="76"/>
      <c r="AP192" s="76"/>
      <c r="AQ192" s="76"/>
      <c r="AR192" s="76"/>
      <c r="AS192" s="78">
        <f>ROUND($Y192*Ceny!$B$8/100,2)</f>
        <v>0</v>
      </c>
      <c r="AT192" s="76"/>
      <c r="AU192" s="76"/>
      <c r="AV192" s="76"/>
      <c r="AW192" s="78">
        <f>ROUND(SUM(AP192:AV192),2)</f>
        <v>0</v>
      </c>
      <c r="AX192" s="73" t="s">
        <v>352</v>
      </c>
      <c r="AY192" s="76"/>
      <c r="AZ192" s="76"/>
      <c r="BA192" s="79">
        <f>ROUND(Ceny!$B$46*AC192/100,2)</f>
        <v>1978.9</v>
      </c>
      <c r="BB192" s="76"/>
      <c r="BC192" s="76"/>
      <c r="BD192" s="76"/>
      <c r="BE192" s="76"/>
      <c r="BF192" s="76"/>
      <c r="BG192" s="79">
        <f>ROUND(Ceny!$C$46*12,2)</f>
        <v>255.36</v>
      </c>
      <c r="BH192" s="76"/>
      <c r="BI192" s="76"/>
      <c r="BJ192" s="76"/>
      <c r="BK192" s="78">
        <f>ROUND(SUM(AY192:BD192),2)</f>
        <v>1978.9</v>
      </c>
      <c r="BL192" s="78">
        <f>ROUND(SUM(BE192:BJ192),2)</f>
        <v>255.36</v>
      </c>
      <c r="BM192" s="80">
        <f>ROUND(SUM(AI192:AO192)+AW192+BK192+BL192,2)</f>
        <v>2234.2600000000002</v>
      </c>
      <c r="BN192" s="80">
        <f>ROUND(BM192*1.23,2)</f>
        <v>2748.14</v>
      </c>
    </row>
    <row r="193" spans="1:66" ht="21" customHeight="1" x14ac:dyDescent="0.25">
      <c r="A193" s="11">
        <v>178</v>
      </c>
      <c r="B193" s="64">
        <v>98</v>
      </c>
      <c r="C193" s="65"/>
      <c r="D193" s="66">
        <v>2</v>
      </c>
      <c r="E193" s="71" t="s">
        <v>443</v>
      </c>
      <c r="F193" s="67" t="s">
        <v>444</v>
      </c>
      <c r="G193" s="68" t="s">
        <v>339</v>
      </c>
      <c r="H193" s="68"/>
      <c r="I193" s="68"/>
      <c r="J193" s="70" t="s">
        <v>24</v>
      </c>
      <c r="K193" s="70" t="s">
        <v>474</v>
      </c>
      <c r="L193" s="70"/>
      <c r="M193" s="71" t="s">
        <v>418</v>
      </c>
      <c r="N193" s="71" t="s">
        <v>442</v>
      </c>
      <c r="O193" s="67" t="s">
        <v>441</v>
      </c>
      <c r="P193" s="110" t="s">
        <v>27</v>
      </c>
      <c r="Q193" s="103">
        <v>9141</v>
      </c>
      <c r="R193" s="103">
        <v>6614</v>
      </c>
      <c r="S193" s="104">
        <v>4890</v>
      </c>
      <c r="T193" s="75">
        <f>CEILING(V193,10)</f>
        <v>7570</v>
      </c>
      <c r="U193" s="76">
        <f>(Q193+R193+S193)/3</f>
        <v>6881.666666666667</v>
      </c>
      <c r="V193" s="76">
        <f>U193*1.1</f>
        <v>7569.8333333333339</v>
      </c>
      <c r="W193" s="242">
        <v>6500</v>
      </c>
      <c r="X193" s="77">
        <f>ROUND(W193*11,2)</f>
        <v>71500</v>
      </c>
      <c r="Y193" s="75">
        <f>CEILING(X193,1000)</f>
        <v>72000</v>
      </c>
      <c r="Z193" s="76"/>
      <c r="AA193" s="76"/>
      <c r="AB193" s="76"/>
      <c r="AC193" s="76">
        <f>$Y193</f>
        <v>72000</v>
      </c>
      <c r="AD193" s="76"/>
      <c r="AE193" s="76"/>
      <c r="AF193" s="76"/>
      <c r="AG193" s="42" t="s">
        <v>28</v>
      </c>
      <c r="AH193" s="5" t="s">
        <v>351</v>
      </c>
      <c r="AI193" s="76"/>
      <c r="AJ193" s="76"/>
      <c r="AK193" s="76"/>
      <c r="AL193" s="78">
        <f>ROUND(Ceny!$B$37*12,2)</f>
        <v>0</v>
      </c>
      <c r="AM193" s="76"/>
      <c r="AN193" s="76"/>
      <c r="AO193" s="76"/>
      <c r="AP193" s="76"/>
      <c r="AQ193" s="76"/>
      <c r="AR193" s="76"/>
      <c r="AS193" s="78">
        <f>ROUND($Y193*Ceny!$B$8/100,2)</f>
        <v>0</v>
      </c>
      <c r="AT193" s="76"/>
      <c r="AU193" s="76"/>
      <c r="AV193" s="76"/>
      <c r="AW193" s="78">
        <f>ROUND(SUM(AP193:AV193),2)</f>
        <v>0</v>
      </c>
      <c r="AX193" s="73" t="s">
        <v>352</v>
      </c>
      <c r="AY193" s="76"/>
      <c r="AZ193" s="76"/>
      <c r="BA193" s="79">
        <f>ROUND(Ceny!$B$46*AC193/100,2)</f>
        <v>2590.56</v>
      </c>
      <c r="BB193" s="76"/>
      <c r="BC193" s="76"/>
      <c r="BD193" s="76"/>
      <c r="BE193" s="76"/>
      <c r="BF193" s="76"/>
      <c r="BG193" s="79">
        <f>ROUND(Ceny!$C$46*12,2)</f>
        <v>255.36</v>
      </c>
      <c r="BH193" s="76"/>
      <c r="BI193" s="76"/>
      <c r="BJ193" s="76"/>
      <c r="BK193" s="241">
        <f>ROUND(SUM(AY193:BD193),2)</f>
        <v>2590.56</v>
      </c>
      <c r="BL193" s="241">
        <f>ROUND(SUM(BE193:BJ193),2)</f>
        <v>255.36</v>
      </c>
      <c r="BM193" s="80">
        <f>ROUND(SUM(AI193:AO193)+AW193+BK193+BL193,2)</f>
        <v>2845.92</v>
      </c>
      <c r="BN193" s="80">
        <f>ROUND(BM193*1.23,2)</f>
        <v>3500.48</v>
      </c>
    </row>
    <row r="194" spans="1:66" ht="21" customHeight="1" x14ac:dyDescent="0.25">
      <c r="A194" s="11">
        <v>188</v>
      </c>
      <c r="B194" s="12"/>
      <c r="C194" s="82" t="s">
        <v>415</v>
      </c>
      <c r="D194" s="83"/>
      <c r="E194" s="84" t="s">
        <v>491</v>
      </c>
      <c r="F194" s="85"/>
      <c r="G194" s="86"/>
      <c r="H194" s="87"/>
      <c r="I194" s="87"/>
      <c r="J194" s="59"/>
      <c r="K194" s="59"/>
      <c r="L194" s="60"/>
      <c r="M194" s="88"/>
      <c r="N194" s="88"/>
      <c r="O194" s="88"/>
      <c r="P194" s="88"/>
      <c r="Q194" s="89">
        <f t="shared" ref="Q194:V194" si="284">Q195+Q197+Q199+Q206+Q213</f>
        <v>436263</v>
      </c>
      <c r="R194" s="89">
        <f t="shared" si="284"/>
        <v>407873</v>
      </c>
      <c r="S194" s="89">
        <f t="shared" si="284"/>
        <v>382623</v>
      </c>
      <c r="T194" s="89">
        <f t="shared" si="284"/>
        <v>458970</v>
      </c>
      <c r="U194" s="89">
        <f t="shared" si="284"/>
        <v>417208</v>
      </c>
      <c r="V194" s="89">
        <f t="shared" si="284"/>
        <v>458928.80000000005</v>
      </c>
      <c r="W194" s="89">
        <f>W195+W197+W199+W206+W211+W213</f>
        <v>642900</v>
      </c>
      <c r="X194" s="89">
        <f>X195+X197+X199+X206+X213</f>
        <v>6868400</v>
      </c>
      <c r="Y194" s="89">
        <f t="shared" ref="Y194:AF194" si="285">Y195+Y197+Y199+Y206+Y211+Y213</f>
        <v>7074000</v>
      </c>
      <c r="Z194" s="89">
        <f t="shared" si="285"/>
        <v>0</v>
      </c>
      <c r="AA194" s="89">
        <f t="shared" si="285"/>
        <v>0</v>
      </c>
      <c r="AB194" s="89">
        <f t="shared" si="285"/>
        <v>0</v>
      </c>
      <c r="AC194" s="89">
        <f t="shared" si="285"/>
        <v>446000</v>
      </c>
      <c r="AD194" s="89">
        <f t="shared" si="285"/>
        <v>1111000</v>
      </c>
      <c r="AE194" s="89">
        <f t="shared" si="285"/>
        <v>5517000</v>
      </c>
      <c r="AF194" s="89">
        <f t="shared" si="285"/>
        <v>0</v>
      </c>
      <c r="AG194" s="89"/>
      <c r="AH194" s="89"/>
      <c r="AI194" s="90">
        <f t="shared" ref="AI194:BN194" si="286">AI195+AI197+AI199+AI206+AI211+AI213</f>
        <v>0</v>
      </c>
      <c r="AJ194" s="90">
        <f t="shared" si="286"/>
        <v>0</v>
      </c>
      <c r="AK194" s="90">
        <f t="shared" si="286"/>
        <v>0</v>
      </c>
      <c r="AL194" s="90">
        <f t="shared" si="286"/>
        <v>0</v>
      </c>
      <c r="AM194" s="90">
        <f t="shared" si="286"/>
        <v>0</v>
      </c>
      <c r="AN194" s="90">
        <f t="shared" si="286"/>
        <v>0</v>
      </c>
      <c r="AO194" s="90">
        <f t="shared" si="286"/>
        <v>0</v>
      </c>
      <c r="AP194" s="90">
        <f t="shared" si="286"/>
        <v>0</v>
      </c>
      <c r="AQ194" s="90">
        <f t="shared" si="286"/>
        <v>0</v>
      </c>
      <c r="AR194" s="90">
        <f t="shared" si="286"/>
        <v>0</v>
      </c>
      <c r="AS194" s="90">
        <f t="shared" si="286"/>
        <v>0</v>
      </c>
      <c r="AT194" s="90">
        <f t="shared" si="286"/>
        <v>0</v>
      </c>
      <c r="AU194" s="90">
        <f t="shared" si="286"/>
        <v>0</v>
      </c>
      <c r="AV194" s="90">
        <f t="shared" si="286"/>
        <v>0</v>
      </c>
      <c r="AW194" s="90">
        <f t="shared" si="286"/>
        <v>0</v>
      </c>
      <c r="AX194" s="90">
        <f t="shared" si="286"/>
        <v>1035.32</v>
      </c>
      <c r="AY194" s="90">
        <f t="shared" si="286"/>
        <v>0</v>
      </c>
      <c r="AZ194" s="90">
        <f t="shared" si="286"/>
        <v>0</v>
      </c>
      <c r="BA194" s="90">
        <f t="shared" si="286"/>
        <v>16047.08</v>
      </c>
      <c r="BB194" s="90">
        <f t="shared" si="286"/>
        <v>34718.75</v>
      </c>
      <c r="BC194" s="90">
        <f t="shared" si="286"/>
        <v>88216.83</v>
      </c>
      <c r="BD194" s="90">
        <f t="shared" si="286"/>
        <v>0</v>
      </c>
      <c r="BE194" s="90">
        <f t="shared" si="286"/>
        <v>0</v>
      </c>
      <c r="BF194" s="90">
        <f t="shared" si="286"/>
        <v>0</v>
      </c>
      <c r="BG194" s="90">
        <f t="shared" si="286"/>
        <v>2298.2400000000007</v>
      </c>
      <c r="BH194" s="90">
        <f t="shared" si="286"/>
        <v>5402.88</v>
      </c>
      <c r="BI194" s="90">
        <f t="shared" si="286"/>
        <v>135742.47999999998</v>
      </c>
      <c r="BJ194" s="90">
        <f t="shared" si="286"/>
        <v>0</v>
      </c>
      <c r="BK194" s="90">
        <f t="shared" si="286"/>
        <v>138982.66</v>
      </c>
      <c r="BL194" s="90">
        <f t="shared" si="286"/>
        <v>143443.6</v>
      </c>
      <c r="BM194" s="90">
        <f t="shared" si="286"/>
        <v>283461.58</v>
      </c>
      <c r="BN194" s="90">
        <f t="shared" si="286"/>
        <v>348657.73</v>
      </c>
    </row>
    <row r="195" spans="1:66" s="23" customFormat="1" ht="21" customHeight="1" x14ac:dyDescent="0.25">
      <c r="A195" s="11">
        <v>189</v>
      </c>
      <c r="B195" s="91"/>
      <c r="C195" s="92">
        <v>1</v>
      </c>
      <c r="D195" s="93"/>
      <c r="E195" s="94" t="s">
        <v>31</v>
      </c>
      <c r="F195" s="94"/>
      <c r="G195" s="95"/>
      <c r="H195" s="96" t="s">
        <v>587</v>
      </c>
      <c r="I195" s="96" t="s">
        <v>507</v>
      </c>
      <c r="J195" s="97"/>
      <c r="K195" s="97"/>
      <c r="L195" s="98"/>
      <c r="M195" s="99"/>
      <c r="N195" s="99"/>
      <c r="O195" s="99"/>
      <c r="P195" s="99"/>
      <c r="Q195" s="100">
        <f t="shared" ref="Q195:AF195" si="287">SUM(Q196:Q196)</f>
        <v>1922</v>
      </c>
      <c r="R195" s="100">
        <f t="shared" si="287"/>
        <v>1441</v>
      </c>
      <c r="S195" s="100">
        <f t="shared" si="287"/>
        <v>2218</v>
      </c>
      <c r="T195" s="100">
        <f t="shared" si="287"/>
        <v>2050</v>
      </c>
      <c r="U195" s="100">
        <f t="shared" si="287"/>
        <v>1860.3333333333333</v>
      </c>
      <c r="V195" s="100">
        <f t="shared" si="287"/>
        <v>2046.3666666666668</v>
      </c>
      <c r="W195" s="100">
        <f t="shared" si="287"/>
        <v>1900</v>
      </c>
      <c r="X195" s="101">
        <f t="shared" si="287"/>
        <v>20900</v>
      </c>
      <c r="Y195" s="100">
        <f t="shared" si="287"/>
        <v>20000</v>
      </c>
      <c r="Z195" s="100">
        <f t="shared" si="287"/>
        <v>0</v>
      </c>
      <c r="AA195" s="100">
        <f t="shared" si="287"/>
        <v>0</v>
      </c>
      <c r="AB195" s="100">
        <f t="shared" si="287"/>
        <v>0</v>
      </c>
      <c r="AC195" s="100">
        <f t="shared" si="287"/>
        <v>20000</v>
      </c>
      <c r="AD195" s="100">
        <f t="shared" si="287"/>
        <v>0</v>
      </c>
      <c r="AE195" s="100">
        <f t="shared" si="287"/>
        <v>0</v>
      </c>
      <c r="AF195" s="100">
        <f t="shared" si="287"/>
        <v>0</v>
      </c>
      <c r="AG195" s="102"/>
      <c r="AH195" s="102"/>
      <c r="AI195" s="102">
        <f t="shared" ref="AI195:BN195" si="288">SUM(AI196:AI196)</f>
        <v>0</v>
      </c>
      <c r="AJ195" s="102">
        <f t="shared" si="288"/>
        <v>0</v>
      </c>
      <c r="AK195" s="102">
        <f t="shared" si="288"/>
        <v>0</v>
      </c>
      <c r="AL195" s="102">
        <f t="shared" si="288"/>
        <v>0</v>
      </c>
      <c r="AM195" s="102">
        <f t="shared" si="288"/>
        <v>0</v>
      </c>
      <c r="AN195" s="102">
        <f t="shared" si="288"/>
        <v>0</v>
      </c>
      <c r="AO195" s="102">
        <f t="shared" si="288"/>
        <v>0</v>
      </c>
      <c r="AP195" s="102">
        <f t="shared" si="288"/>
        <v>0</v>
      </c>
      <c r="AQ195" s="102">
        <f t="shared" si="288"/>
        <v>0</v>
      </c>
      <c r="AR195" s="102">
        <f t="shared" si="288"/>
        <v>0</v>
      </c>
      <c r="AS195" s="102">
        <f t="shared" si="288"/>
        <v>0</v>
      </c>
      <c r="AT195" s="102">
        <f t="shared" si="288"/>
        <v>0</v>
      </c>
      <c r="AU195" s="102">
        <f t="shared" si="288"/>
        <v>0</v>
      </c>
      <c r="AV195" s="102">
        <f t="shared" si="288"/>
        <v>0</v>
      </c>
      <c r="AW195" s="102">
        <f t="shared" si="288"/>
        <v>0</v>
      </c>
      <c r="AX195" s="102">
        <f t="shared" si="288"/>
        <v>72.400000000000006</v>
      </c>
      <c r="AY195" s="102">
        <f t="shared" si="288"/>
        <v>0</v>
      </c>
      <c r="AZ195" s="102">
        <f t="shared" si="288"/>
        <v>0</v>
      </c>
      <c r="BA195" s="102">
        <f t="shared" si="288"/>
        <v>719.6</v>
      </c>
      <c r="BB195" s="102">
        <f t="shared" si="288"/>
        <v>0</v>
      </c>
      <c r="BC195" s="102">
        <f t="shared" si="288"/>
        <v>0</v>
      </c>
      <c r="BD195" s="102">
        <f t="shared" si="288"/>
        <v>0</v>
      </c>
      <c r="BE195" s="102">
        <f t="shared" si="288"/>
        <v>0</v>
      </c>
      <c r="BF195" s="102">
        <f t="shared" si="288"/>
        <v>0</v>
      </c>
      <c r="BG195" s="102">
        <f t="shared" si="288"/>
        <v>255.36</v>
      </c>
      <c r="BH195" s="102">
        <f t="shared" si="288"/>
        <v>0</v>
      </c>
      <c r="BI195" s="102">
        <f t="shared" si="288"/>
        <v>0</v>
      </c>
      <c r="BJ195" s="102">
        <f t="shared" si="288"/>
        <v>0</v>
      </c>
      <c r="BK195" s="102">
        <f t="shared" si="288"/>
        <v>719.6</v>
      </c>
      <c r="BL195" s="102">
        <f t="shared" si="288"/>
        <v>255.36</v>
      </c>
      <c r="BM195" s="102">
        <f t="shared" si="288"/>
        <v>1047.3599999999999</v>
      </c>
      <c r="BN195" s="102">
        <f t="shared" si="288"/>
        <v>1288.25</v>
      </c>
    </row>
    <row r="196" spans="1:66" s="123" customFormat="1" ht="21" customHeight="1" x14ac:dyDescent="0.25">
      <c r="A196" s="11">
        <v>190</v>
      </c>
      <c r="B196" s="64">
        <v>104</v>
      </c>
      <c r="C196" s="65"/>
      <c r="D196" s="66">
        <v>1</v>
      </c>
      <c r="E196" s="122" t="s">
        <v>32</v>
      </c>
      <c r="F196" s="122" t="s">
        <v>33</v>
      </c>
      <c r="G196" s="68" t="s">
        <v>34</v>
      </c>
      <c r="H196" s="69"/>
      <c r="I196" s="69"/>
      <c r="J196" s="70" t="s">
        <v>24</v>
      </c>
      <c r="K196" s="70" t="s">
        <v>463</v>
      </c>
      <c r="L196" s="70"/>
      <c r="M196" s="71" t="s">
        <v>35</v>
      </c>
      <c r="N196" s="71" t="s">
        <v>35</v>
      </c>
      <c r="O196" s="67" t="s">
        <v>36</v>
      </c>
      <c r="P196" s="42">
        <v>9491636082</v>
      </c>
      <c r="Q196" s="103">
        <v>1922</v>
      </c>
      <c r="R196" s="103">
        <v>1441</v>
      </c>
      <c r="S196" s="104">
        <v>2218</v>
      </c>
      <c r="T196" s="75">
        <f>CEILING(V196,10)</f>
        <v>2050</v>
      </c>
      <c r="U196" s="76">
        <f>(Q196+R196+S196)/3</f>
        <v>1860.3333333333333</v>
      </c>
      <c r="V196" s="76">
        <f>U196*1.1</f>
        <v>2046.3666666666668</v>
      </c>
      <c r="W196" s="242">
        <v>1900</v>
      </c>
      <c r="X196" s="77">
        <f>ROUND(W196*11,2)</f>
        <v>20900</v>
      </c>
      <c r="Y196" s="75">
        <f>FLOOR(X196,1000)</f>
        <v>20000</v>
      </c>
      <c r="Z196" s="76"/>
      <c r="AA196" s="76"/>
      <c r="AB196" s="76"/>
      <c r="AC196" s="76">
        <f>$Y196</f>
        <v>20000</v>
      </c>
      <c r="AD196" s="76"/>
      <c r="AE196" s="76"/>
      <c r="AF196" s="76"/>
      <c r="AG196" s="107">
        <v>0.36199999999999999</v>
      </c>
      <c r="AH196" s="5" t="s">
        <v>351</v>
      </c>
      <c r="AI196" s="76"/>
      <c r="AJ196" s="76"/>
      <c r="AK196" s="76"/>
      <c r="AL196" s="78">
        <f>ROUND(Ceny!$B$37*12,2)</f>
        <v>0</v>
      </c>
      <c r="AM196" s="76"/>
      <c r="AN196" s="76"/>
      <c r="AO196" s="76"/>
      <c r="AP196" s="76"/>
      <c r="AQ196" s="76"/>
      <c r="AR196" s="76"/>
      <c r="AS196" s="78">
        <f>ROUND($Y196*Ceny!$B$8/100,2)</f>
        <v>0</v>
      </c>
      <c r="AT196" s="76"/>
      <c r="AU196" s="76"/>
      <c r="AV196" s="76"/>
      <c r="AW196" s="78">
        <f>ROUND(SUM(AP196:AV196),2)</f>
        <v>0</v>
      </c>
      <c r="AX196" s="108">
        <f>ROUND(AG196*Y196/100,2)</f>
        <v>72.400000000000006</v>
      </c>
      <c r="AY196" s="76"/>
      <c r="AZ196" s="76"/>
      <c r="BA196" s="79">
        <f>ROUND(Ceny!$B$46*AC196/100,2)</f>
        <v>719.6</v>
      </c>
      <c r="BB196" s="76"/>
      <c r="BC196" s="76"/>
      <c r="BD196" s="76"/>
      <c r="BE196" s="76"/>
      <c r="BF196" s="76"/>
      <c r="BG196" s="79">
        <f>ROUND(Ceny!$C$46*12,2)</f>
        <v>255.36</v>
      </c>
      <c r="BH196" s="76"/>
      <c r="BI196" s="76"/>
      <c r="BJ196" s="76"/>
      <c r="BK196" s="241">
        <f>ROUND(SUM(AY196:BD196),2)</f>
        <v>719.6</v>
      </c>
      <c r="BL196" s="241">
        <f>ROUND(SUM(BE196:BJ196),2)</f>
        <v>255.36</v>
      </c>
      <c r="BM196" s="80">
        <f>ROUND(SUM(AI196:AO196)+AW196+AX196+BK196+BL196,2)</f>
        <v>1047.3599999999999</v>
      </c>
      <c r="BN196" s="80">
        <f>ROUND(BM196*1.23,2)</f>
        <v>1288.25</v>
      </c>
    </row>
    <row r="197" spans="1:66" s="23" customFormat="1" ht="21" customHeight="1" x14ac:dyDescent="0.25">
      <c r="A197" s="11">
        <v>191</v>
      </c>
      <c r="B197" s="91"/>
      <c r="C197" s="92">
        <v>2</v>
      </c>
      <c r="D197" s="93"/>
      <c r="E197" s="94" t="s">
        <v>65</v>
      </c>
      <c r="F197" s="94"/>
      <c r="G197" s="95"/>
      <c r="H197" s="96" t="s">
        <v>588</v>
      </c>
      <c r="I197" s="96" t="s">
        <v>507</v>
      </c>
      <c r="J197" s="97"/>
      <c r="K197" s="97"/>
      <c r="L197" s="98"/>
      <c r="M197" s="99"/>
      <c r="N197" s="99"/>
      <c r="O197" s="99"/>
      <c r="P197" s="99"/>
      <c r="Q197" s="100">
        <f t="shared" ref="Q197:AF197" si="289">SUM(Q198)</f>
        <v>79637</v>
      </c>
      <c r="R197" s="100">
        <f t="shared" si="289"/>
        <v>80703</v>
      </c>
      <c r="S197" s="100">
        <f t="shared" si="289"/>
        <v>77337</v>
      </c>
      <c r="T197" s="100">
        <f t="shared" si="289"/>
        <v>87150</v>
      </c>
      <c r="U197" s="100">
        <f t="shared" si="289"/>
        <v>79225.666666666672</v>
      </c>
      <c r="V197" s="100">
        <f t="shared" si="289"/>
        <v>87148.233333333352</v>
      </c>
      <c r="W197" s="100">
        <f t="shared" si="289"/>
        <v>85000</v>
      </c>
      <c r="X197" s="101">
        <f t="shared" si="289"/>
        <v>935000</v>
      </c>
      <c r="Y197" s="100">
        <f t="shared" si="289"/>
        <v>935000</v>
      </c>
      <c r="Z197" s="100">
        <f t="shared" si="289"/>
        <v>0</v>
      </c>
      <c r="AA197" s="100">
        <f t="shared" si="289"/>
        <v>0</v>
      </c>
      <c r="AB197" s="100">
        <f t="shared" si="289"/>
        <v>0</v>
      </c>
      <c r="AC197" s="100">
        <f t="shared" si="289"/>
        <v>0</v>
      </c>
      <c r="AD197" s="100">
        <f t="shared" si="289"/>
        <v>0</v>
      </c>
      <c r="AE197" s="100">
        <f t="shared" si="289"/>
        <v>935000</v>
      </c>
      <c r="AF197" s="100">
        <f t="shared" si="289"/>
        <v>0</v>
      </c>
      <c r="AG197" s="102"/>
      <c r="AH197" s="102"/>
      <c r="AI197" s="102">
        <f t="shared" ref="AI197:AW197" si="290">SUM(AI198)</f>
        <v>0</v>
      </c>
      <c r="AJ197" s="102">
        <f t="shared" si="290"/>
        <v>0</v>
      </c>
      <c r="AK197" s="102">
        <f t="shared" si="290"/>
        <v>0</v>
      </c>
      <c r="AL197" s="102">
        <f t="shared" si="290"/>
        <v>0</v>
      </c>
      <c r="AM197" s="102">
        <f t="shared" si="290"/>
        <v>0</v>
      </c>
      <c r="AN197" s="102">
        <f t="shared" si="290"/>
        <v>0</v>
      </c>
      <c r="AO197" s="102">
        <f t="shared" si="290"/>
        <v>0</v>
      </c>
      <c r="AP197" s="102">
        <f t="shared" si="290"/>
        <v>0</v>
      </c>
      <c r="AQ197" s="102">
        <f t="shared" si="290"/>
        <v>0</v>
      </c>
      <c r="AR197" s="102">
        <f t="shared" si="290"/>
        <v>0</v>
      </c>
      <c r="AS197" s="102">
        <f t="shared" si="290"/>
        <v>0</v>
      </c>
      <c r="AT197" s="102">
        <f t="shared" si="290"/>
        <v>0</v>
      </c>
      <c r="AU197" s="102">
        <f t="shared" si="290"/>
        <v>0</v>
      </c>
      <c r="AV197" s="102">
        <f t="shared" si="290"/>
        <v>0</v>
      </c>
      <c r="AW197" s="102">
        <f t="shared" si="290"/>
        <v>0</v>
      </c>
      <c r="AX197" s="102"/>
      <c r="AY197" s="102">
        <f t="shared" ref="AY197:BN197" si="291">SUM(AY198)</f>
        <v>0</v>
      </c>
      <c r="AZ197" s="102">
        <f t="shared" si="291"/>
        <v>0</v>
      </c>
      <c r="BA197" s="102">
        <f t="shared" si="291"/>
        <v>0</v>
      </c>
      <c r="BB197" s="102">
        <f t="shared" si="291"/>
        <v>0</v>
      </c>
      <c r="BC197" s="102">
        <f t="shared" si="291"/>
        <v>14950.65</v>
      </c>
      <c r="BD197" s="102">
        <f t="shared" si="291"/>
        <v>0</v>
      </c>
      <c r="BE197" s="102">
        <f t="shared" si="291"/>
        <v>0</v>
      </c>
      <c r="BF197" s="102">
        <f t="shared" si="291"/>
        <v>0</v>
      </c>
      <c r="BG197" s="102">
        <f t="shared" si="291"/>
        <v>0</v>
      </c>
      <c r="BH197" s="102">
        <f t="shared" si="291"/>
        <v>0</v>
      </c>
      <c r="BI197" s="102">
        <f t="shared" si="291"/>
        <v>32048.28</v>
      </c>
      <c r="BJ197" s="102">
        <f t="shared" si="291"/>
        <v>0</v>
      </c>
      <c r="BK197" s="102">
        <f t="shared" si="291"/>
        <v>14950.65</v>
      </c>
      <c r="BL197" s="102">
        <f t="shared" si="291"/>
        <v>32048.28</v>
      </c>
      <c r="BM197" s="102">
        <f t="shared" si="291"/>
        <v>46998.93</v>
      </c>
      <c r="BN197" s="102">
        <f t="shared" si="291"/>
        <v>57808.68</v>
      </c>
    </row>
    <row r="198" spans="1:66" ht="21" customHeight="1" x14ac:dyDescent="0.25">
      <c r="A198" s="11">
        <v>192</v>
      </c>
      <c r="B198" s="64">
        <v>105</v>
      </c>
      <c r="C198" s="65"/>
      <c r="D198" s="66">
        <v>1</v>
      </c>
      <c r="E198" s="71" t="s">
        <v>65</v>
      </c>
      <c r="F198" s="67" t="s">
        <v>66</v>
      </c>
      <c r="G198" s="117" t="s">
        <v>363</v>
      </c>
      <c r="H198" s="118"/>
      <c r="I198" s="118"/>
      <c r="J198" s="70" t="s">
        <v>465</v>
      </c>
      <c r="K198" s="70" t="s">
        <v>466</v>
      </c>
      <c r="L198" s="70">
        <v>658</v>
      </c>
      <c r="M198" s="71" t="s">
        <v>65</v>
      </c>
      <c r="N198" s="71" t="s">
        <v>65</v>
      </c>
      <c r="O198" s="67" t="s">
        <v>66</v>
      </c>
      <c r="P198" s="42">
        <v>9492196142</v>
      </c>
      <c r="Q198" s="103">
        <v>79637</v>
      </c>
      <c r="R198" s="103">
        <v>80703</v>
      </c>
      <c r="S198" s="104">
        <v>77337</v>
      </c>
      <c r="T198" s="75">
        <f>CEILING(V198,10)</f>
        <v>87150</v>
      </c>
      <c r="U198" s="76">
        <f>(Q198+R198+S198)/3</f>
        <v>79225.666666666672</v>
      </c>
      <c r="V198" s="76">
        <f>U198*1.1</f>
        <v>87148.233333333352</v>
      </c>
      <c r="W198" s="242">
        <v>85000</v>
      </c>
      <c r="X198" s="77">
        <f>ROUND(W198*11,2)</f>
        <v>935000</v>
      </c>
      <c r="Y198" s="75">
        <f>CEILING(X198,1000)</f>
        <v>935000</v>
      </c>
      <c r="Z198" s="76"/>
      <c r="AA198" s="76"/>
      <c r="AB198" s="76"/>
      <c r="AC198" s="76"/>
      <c r="AD198" s="76"/>
      <c r="AE198" s="76">
        <f>Y198</f>
        <v>935000</v>
      </c>
      <c r="AF198" s="76"/>
      <c r="AG198" s="42" t="s">
        <v>28</v>
      </c>
      <c r="AH198" s="5">
        <v>8760</v>
      </c>
      <c r="AI198" s="76"/>
      <c r="AJ198" s="76"/>
      <c r="AK198" s="76"/>
      <c r="AL198" s="76"/>
      <c r="AM198" s="76"/>
      <c r="AN198" s="78">
        <f>ROUND(Ceny!$B$39*12,2)</f>
        <v>0</v>
      </c>
      <c r="AO198" s="76"/>
      <c r="AP198" s="76"/>
      <c r="AQ198" s="76"/>
      <c r="AR198" s="76"/>
      <c r="AS198" s="76"/>
      <c r="AT198" s="76"/>
      <c r="AU198" s="78">
        <f>ROUND($Y198*Ceny!$B$10/100,2)</f>
        <v>0</v>
      </c>
      <c r="AV198" s="76"/>
      <c r="AW198" s="78">
        <f>ROUND(SUM(AP198:AV198),2)</f>
        <v>0</v>
      </c>
      <c r="AX198" s="73" t="s">
        <v>352</v>
      </c>
      <c r="AY198" s="76"/>
      <c r="AZ198" s="76"/>
      <c r="BA198" s="76"/>
      <c r="BB198" s="76"/>
      <c r="BC198" s="78">
        <f>ROUND((Ceny!$B$48*AE198)/100,2)</f>
        <v>14950.65</v>
      </c>
      <c r="BD198" s="76"/>
      <c r="BE198" s="76"/>
      <c r="BF198" s="76"/>
      <c r="BG198" s="76"/>
      <c r="BH198" s="76"/>
      <c r="BI198" s="78">
        <f>ROUND((Ceny!$D$48*L198*AH198/100),2)</f>
        <v>32048.28</v>
      </c>
      <c r="BJ198" s="76"/>
      <c r="BK198" s="241">
        <f>ROUND(SUM(AY198:BD198),2)</f>
        <v>14950.65</v>
      </c>
      <c r="BL198" s="241">
        <f>ROUND(SUM(BE198:BJ198),2)</f>
        <v>32048.28</v>
      </c>
      <c r="BM198" s="80">
        <f>ROUND(SUM(AI198:AO198)+AW198+BK198+BL198,2)</f>
        <v>46998.93</v>
      </c>
      <c r="BN198" s="80">
        <f>ROUND(BM198*1.23,2)</f>
        <v>57808.68</v>
      </c>
    </row>
    <row r="199" spans="1:66" s="23" customFormat="1" ht="21" customHeight="1" x14ac:dyDescent="0.25">
      <c r="A199" s="11">
        <v>193</v>
      </c>
      <c r="B199" s="91"/>
      <c r="C199" s="92">
        <v>3</v>
      </c>
      <c r="D199" s="93"/>
      <c r="E199" s="94" t="s">
        <v>191</v>
      </c>
      <c r="F199" s="94"/>
      <c r="G199" s="95"/>
      <c r="H199" s="96" t="s">
        <v>589</v>
      </c>
      <c r="I199" s="96" t="s">
        <v>507</v>
      </c>
      <c r="J199" s="97"/>
      <c r="K199" s="97"/>
      <c r="L199" s="98"/>
      <c r="M199" s="99"/>
      <c r="N199" s="99"/>
      <c r="O199" s="99"/>
      <c r="P199" s="99"/>
      <c r="Q199" s="100">
        <f t="shared" ref="Q199:AF199" si="292">SUM(Q200:Q205)</f>
        <v>27635</v>
      </c>
      <c r="R199" s="100">
        <f t="shared" si="292"/>
        <v>12352</v>
      </c>
      <c r="S199" s="100">
        <f t="shared" si="292"/>
        <v>12350</v>
      </c>
      <c r="T199" s="100">
        <f t="shared" si="292"/>
        <v>28310</v>
      </c>
      <c r="U199" s="100">
        <f t="shared" si="292"/>
        <v>25734</v>
      </c>
      <c r="V199" s="100">
        <f t="shared" si="292"/>
        <v>28307.4</v>
      </c>
      <c r="W199" s="100">
        <f t="shared" si="292"/>
        <v>24000</v>
      </c>
      <c r="X199" s="101">
        <f t="shared" si="292"/>
        <v>264000</v>
      </c>
      <c r="Y199" s="100">
        <f t="shared" si="292"/>
        <v>266000</v>
      </c>
      <c r="Z199" s="100">
        <f t="shared" si="292"/>
        <v>0</v>
      </c>
      <c r="AA199" s="100">
        <f t="shared" si="292"/>
        <v>0</v>
      </c>
      <c r="AB199" s="100">
        <f t="shared" si="292"/>
        <v>0</v>
      </c>
      <c r="AC199" s="100">
        <f t="shared" si="292"/>
        <v>266000</v>
      </c>
      <c r="AD199" s="100">
        <f t="shared" si="292"/>
        <v>0</v>
      </c>
      <c r="AE199" s="100">
        <f t="shared" si="292"/>
        <v>0</v>
      </c>
      <c r="AF199" s="100">
        <f t="shared" si="292"/>
        <v>0</v>
      </c>
      <c r="AG199" s="102"/>
      <c r="AH199" s="102"/>
      <c r="AI199" s="102">
        <f t="shared" ref="AI199:BN199" si="293">SUM(AI200:AI205)</f>
        <v>0</v>
      </c>
      <c r="AJ199" s="102">
        <f t="shared" si="293"/>
        <v>0</v>
      </c>
      <c r="AK199" s="102">
        <f t="shared" si="293"/>
        <v>0</v>
      </c>
      <c r="AL199" s="102">
        <f t="shared" si="293"/>
        <v>0</v>
      </c>
      <c r="AM199" s="102">
        <f t="shared" si="293"/>
        <v>0</v>
      </c>
      <c r="AN199" s="102">
        <f t="shared" si="293"/>
        <v>0</v>
      </c>
      <c r="AO199" s="102">
        <f t="shared" si="293"/>
        <v>0</v>
      </c>
      <c r="AP199" s="102">
        <f t="shared" si="293"/>
        <v>0</v>
      </c>
      <c r="AQ199" s="102">
        <f t="shared" si="293"/>
        <v>0</v>
      </c>
      <c r="AR199" s="102">
        <f t="shared" si="293"/>
        <v>0</v>
      </c>
      <c r="AS199" s="102">
        <f t="shared" si="293"/>
        <v>0</v>
      </c>
      <c r="AT199" s="102">
        <f t="shared" si="293"/>
        <v>0</v>
      </c>
      <c r="AU199" s="102">
        <f t="shared" si="293"/>
        <v>0</v>
      </c>
      <c r="AV199" s="102">
        <f t="shared" si="293"/>
        <v>0</v>
      </c>
      <c r="AW199" s="102">
        <f t="shared" si="293"/>
        <v>0</v>
      </c>
      <c r="AX199" s="102">
        <f t="shared" si="293"/>
        <v>962.92</v>
      </c>
      <c r="AY199" s="102">
        <f t="shared" si="293"/>
        <v>0</v>
      </c>
      <c r="AZ199" s="102">
        <f t="shared" si="293"/>
        <v>0</v>
      </c>
      <c r="BA199" s="102">
        <f t="shared" si="293"/>
        <v>9570.68</v>
      </c>
      <c r="BB199" s="102">
        <f t="shared" si="293"/>
        <v>0</v>
      </c>
      <c r="BC199" s="102">
        <f t="shared" si="293"/>
        <v>0</v>
      </c>
      <c r="BD199" s="102">
        <f t="shared" si="293"/>
        <v>0</v>
      </c>
      <c r="BE199" s="102">
        <f t="shared" si="293"/>
        <v>0</v>
      </c>
      <c r="BF199" s="102">
        <f t="shared" si="293"/>
        <v>0</v>
      </c>
      <c r="BG199" s="102">
        <f t="shared" si="293"/>
        <v>1532.1600000000003</v>
      </c>
      <c r="BH199" s="102">
        <f t="shared" si="293"/>
        <v>0</v>
      </c>
      <c r="BI199" s="102">
        <f t="shared" si="293"/>
        <v>0</v>
      </c>
      <c r="BJ199" s="102">
        <f t="shared" si="293"/>
        <v>0</v>
      </c>
      <c r="BK199" s="102">
        <f t="shared" si="293"/>
        <v>9570.68</v>
      </c>
      <c r="BL199" s="102">
        <f t="shared" si="293"/>
        <v>1532.1600000000003</v>
      </c>
      <c r="BM199" s="102">
        <f t="shared" si="293"/>
        <v>12065.76</v>
      </c>
      <c r="BN199" s="102">
        <f t="shared" si="293"/>
        <v>14840.869999999999</v>
      </c>
    </row>
    <row r="200" spans="1:66" s="111" customFormat="1" ht="21" customHeight="1" x14ac:dyDescent="0.25">
      <c r="A200" s="11">
        <v>194</v>
      </c>
      <c r="B200" s="64">
        <v>106</v>
      </c>
      <c r="C200" s="65"/>
      <c r="D200" s="66">
        <v>1</v>
      </c>
      <c r="E200" s="122" t="s">
        <v>499</v>
      </c>
      <c r="F200" s="67" t="s">
        <v>22</v>
      </c>
      <c r="G200" s="124" t="s">
        <v>391</v>
      </c>
      <c r="H200" s="116"/>
      <c r="I200" s="124"/>
      <c r="J200" s="125" t="s">
        <v>24</v>
      </c>
      <c r="K200" s="125" t="s">
        <v>463</v>
      </c>
      <c r="L200" s="126"/>
      <c r="M200" s="122" t="s">
        <v>191</v>
      </c>
      <c r="N200" s="122" t="s">
        <v>191</v>
      </c>
      <c r="O200" s="67" t="s">
        <v>193</v>
      </c>
      <c r="P200" s="42">
        <v>5710107701</v>
      </c>
      <c r="Q200" s="41">
        <v>7506</v>
      </c>
      <c r="R200" s="41">
        <v>2409</v>
      </c>
      <c r="S200" s="41"/>
      <c r="T200" s="75">
        <f t="shared" ref="T200:T205" si="294">CEILING(V200,10)</f>
        <v>7810</v>
      </c>
      <c r="U200" s="76">
        <v>7100</v>
      </c>
      <c r="V200" s="76">
        <f t="shared" ref="V200:V205" si="295">U200*1.1</f>
        <v>7810.0000000000009</v>
      </c>
      <c r="W200" s="242">
        <v>6000</v>
      </c>
      <c r="X200" s="77">
        <f t="shared" ref="X200:X205" si="296">ROUND(W200*11,2)</f>
        <v>66000</v>
      </c>
      <c r="Y200" s="75">
        <f t="shared" ref="Y200:Y205" si="297">CEILING(X200,1000)</f>
        <v>66000</v>
      </c>
      <c r="Z200" s="119"/>
      <c r="AA200" s="119"/>
      <c r="AB200" s="119"/>
      <c r="AC200" s="76">
        <f t="shared" ref="AC200:AC205" si="298">$Y200</f>
        <v>66000</v>
      </c>
      <c r="AD200" s="119"/>
      <c r="AE200" s="119"/>
      <c r="AF200" s="119"/>
      <c r="AG200" s="107">
        <v>0.36199999999999999</v>
      </c>
      <c r="AH200" s="5" t="s">
        <v>351</v>
      </c>
      <c r="AI200" s="119"/>
      <c r="AJ200" s="119"/>
      <c r="AK200" s="119"/>
      <c r="AL200" s="78">
        <f>ROUND(Ceny!$B$37*12,2)</f>
        <v>0</v>
      </c>
      <c r="AM200" s="119"/>
      <c r="AN200" s="119"/>
      <c r="AO200" s="119"/>
      <c r="AP200" s="119"/>
      <c r="AQ200" s="119"/>
      <c r="AR200" s="119"/>
      <c r="AS200" s="78">
        <f>ROUND($Y200*Ceny!$B$8/100,2)</f>
        <v>0</v>
      </c>
      <c r="AT200" s="119"/>
      <c r="AU200" s="119"/>
      <c r="AV200" s="119"/>
      <c r="AW200" s="78">
        <f t="shared" ref="AW200:AW205" si="299">ROUND(SUM(AP200:AV200),2)</f>
        <v>0</v>
      </c>
      <c r="AX200" s="108">
        <f t="shared" ref="AX200:AX205" si="300">ROUND(AG200*Y200/100,2)</f>
        <v>238.92</v>
      </c>
      <c r="AY200" s="119"/>
      <c r="AZ200" s="119"/>
      <c r="BA200" s="79">
        <f>ROUND(Ceny!$B$46*AC200/100,2)</f>
        <v>2374.6799999999998</v>
      </c>
      <c r="BB200" s="119"/>
      <c r="BC200" s="119"/>
      <c r="BD200" s="119"/>
      <c r="BE200" s="119"/>
      <c r="BF200" s="119"/>
      <c r="BG200" s="79">
        <f>ROUND(Ceny!$C$46*12,2)</f>
        <v>255.36</v>
      </c>
      <c r="BH200" s="119"/>
      <c r="BI200" s="119"/>
      <c r="BJ200" s="119"/>
      <c r="BK200" s="241">
        <f t="shared" ref="BK200:BK205" si="301">ROUND(SUM(AY200:BD200),2)</f>
        <v>2374.6799999999998</v>
      </c>
      <c r="BL200" s="241">
        <f t="shared" ref="BL200:BL205" si="302">ROUND(SUM(BE200:BJ200),2)</f>
        <v>255.36</v>
      </c>
      <c r="BM200" s="80">
        <f t="shared" ref="BM200:BM205" si="303">ROUND(SUM(AI200:AO200)+AW200+AX200+BK200+BL200,2)</f>
        <v>2868.96</v>
      </c>
      <c r="BN200" s="80">
        <f t="shared" ref="BN200:BN205" si="304">ROUND(BM200*1.23,2)</f>
        <v>3528.82</v>
      </c>
    </row>
    <row r="201" spans="1:66" s="111" customFormat="1" ht="21" customHeight="1" x14ac:dyDescent="0.25">
      <c r="A201" s="11">
        <v>195</v>
      </c>
      <c r="B201" s="64">
        <v>107</v>
      </c>
      <c r="C201" s="65"/>
      <c r="D201" s="66">
        <v>2</v>
      </c>
      <c r="E201" s="122" t="s">
        <v>594</v>
      </c>
      <c r="F201" s="67" t="s">
        <v>22</v>
      </c>
      <c r="G201" s="124" t="s">
        <v>400</v>
      </c>
      <c r="H201" s="127"/>
      <c r="I201" s="128"/>
      <c r="J201" s="70" t="s">
        <v>24</v>
      </c>
      <c r="K201" s="120" t="s">
        <v>463</v>
      </c>
      <c r="L201" s="126"/>
      <c r="M201" s="122" t="s">
        <v>191</v>
      </c>
      <c r="N201" s="122" t="s">
        <v>191</v>
      </c>
      <c r="O201" s="67" t="s">
        <v>193</v>
      </c>
      <c r="P201" s="42">
        <v>5710107701</v>
      </c>
      <c r="Q201" s="41">
        <v>1720</v>
      </c>
      <c r="R201" s="41"/>
      <c r="S201" s="41"/>
      <c r="T201" s="75">
        <f t="shared" si="294"/>
        <v>1870</v>
      </c>
      <c r="U201" s="76">
        <v>1700</v>
      </c>
      <c r="V201" s="76">
        <f t="shared" si="295"/>
        <v>1870.0000000000002</v>
      </c>
      <c r="W201" s="242">
        <v>2200</v>
      </c>
      <c r="X201" s="77">
        <f t="shared" si="296"/>
        <v>24200</v>
      </c>
      <c r="Y201" s="75">
        <f t="shared" si="297"/>
        <v>25000</v>
      </c>
      <c r="Z201" s="119"/>
      <c r="AA201" s="76"/>
      <c r="AB201" s="119"/>
      <c r="AC201" s="76">
        <f t="shared" si="298"/>
        <v>25000</v>
      </c>
      <c r="AD201" s="119"/>
      <c r="AE201" s="119"/>
      <c r="AF201" s="119"/>
      <c r="AG201" s="107">
        <v>0.36199999999999999</v>
      </c>
      <c r="AH201" s="5" t="s">
        <v>351</v>
      </c>
      <c r="AI201" s="119"/>
      <c r="AJ201" s="78"/>
      <c r="AK201" s="119"/>
      <c r="AL201" s="78">
        <f>ROUND(Ceny!$B$37*12,2)</f>
        <v>0</v>
      </c>
      <c r="AM201" s="119"/>
      <c r="AN201" s="119"/>
      <c r="AO201" s="119"/>
      <c r="AP201" s="119"/>
      <c r="AQ201" s="78"/>
      <c r="AR201" s="119"/>
      <c r="AS201" s="78">
        <f>ROUND($Y201*Ceny!$B$8/100,2)</f>
        <v>0</v>
      </c>
      <c r="AT201" s="119"/>
      <c r="AU201" s="119"/>
      <c r="AV201" s="119"/>
      <c r="AW201" s="78">
        <f t="shared" si="299"/>
        <v>0</v>
      </c>
      <c r="AX201" s="108">
        <f t="shared" si="300"/>
        <v>90.5</v>
      </c>
      <c r="AY201" s="119"/>
      <c r="AZ201" s="78"/>
      <c r="BA201" s="79">
        <f>ROUND(Ceny!$B$46*AC201/100,2)</f>
        <v>899.5</v>
      </c>
      <c r="BB201" s="119"/>
      <c r="BC201" s="119"/>
      <c r="BD201" s="119"/>
      <c r="BE201" s="119"/>
      <c r="BF201" s="78"/>
      <c r="BG201" s="79">
        <f>ROUND(Ceny!$C$46*12,2)</f>
        <v>255.36</v>
      </c>
      <c r="BH201" s="119"/>
      <c r="BI201" s="119"/>
      <c r="BJ201" s="119"/>
      <c r="BK201" s="241">
        <f t="shared" si="301"/>
        <v>899.5</v>
      </c>
      <c r="BL201" s="241">
        <f t="shared" si="302"/>
        <v>255.36</v>
      </c>
      <c r="BM201" s="80">
        <f t="shared" si="303"/>
        <v>1245.3599999999999</v>
      </c>
      <c r="BN201" s="80">
        <f t="shared" si="304"/>
        <v>1531.79</v>
      </c>
    </row>
    <row r="202" spans="1:66" ht="21" customHeight="1" x14ac:dyDescent="0.25">
      <c r="A202" s="11">
        <v>196</v>
      </c>
      <c r="B202" s="64">
        <v>108</v>
      </c>
      <c r="C202" s="65"/>
      <c r="D202" s="66">
        <v>3</v>
      </c>
      <c r="E202" s="122" t="s">
        <v>493</v>
      </c>
      <c r="F202" s="67" t="s">
        <v>22</v>
      </c>
      <c r="G202" s="68" t="s">
        <v>192</v>
      </c>
      <c r="H202" s="68"/>
      <c r="I202" s="68"/>
      <c r="J202" s="70" t="s">
        <v>24</v>
      </c>
      <c r="K202" s="70" t="s">
        <v>463</v>
      </c>
      <c r="L202" s="126"/>
      <c r="M202" s="122" t="s">
        <v>191</v>
      </c>
      <c r="N202" s="122" t="s">
        <v>191</v>
      </c>
      <c r="O202" s="67" t="s">
        <v>193</v>
      </c>
      <c r="P202" s="42">
        <v>5710107701</v>
      </c>
      <c r="Q202" s="103">
        <v>5291</v>
      </c>
      <c r="R202" s="103">
        <v>2170</v>
      </c>
      <c r="S202" s="104">
        <v>2939</v>
      </c>
      <c r="T202" s="75">
        <f t="shared" si="294"/>
        <v>5500</v>
      </c>
      <c r="U202" s="76">
        <v>5000</v>
      </c>
      <c r="V202" s="76">
        <f t="shared" si="295"/>
        <v>5500</v>
      </c>
      <c r="W202" s="242">
        <v>4600</v>
      </c>
      <c r="X202" s="77">
        <f t="shared" si="296"/>
        <v>50600</v>
      </c>
      <c r="Y202" s="75">
        <f t="shared" si="297"/>
        <v>51000</v>
      </c>
      <c r="Z202" s="76"/>
      <c r="AA202" s="76"/>
      <c r="AB202" s="76"/>
      <c r="AC202" s="76">
        <f t="shared" si="298"/>
        <v>51000</v>
      </c>
      <c r="AD202" s="76"/>
      <c r="AE202" s="76"/>
      <c r="AF202" s="76"/>
      <c r="AG202" s="107">
        <v>0.36199999999999999</v>
      </c>
      <c r="AH202" s="5" t="s">
        <v>351</v>
      </c>
      <c r="AI202" s="76"/>
      <c r="AJ202" s="76"/>
      <c r="AK202" s="76"/>
      <c r="AL202" s="78">
        <f>ROUND(Ceny!$B$37*12,2)</f>
        <v>0</v>
      </c>
      <c r="AM202" s="76"/>
      <c r="AN202" s="76"/>
      <c r="AO202" s="76"/>
      <c r="AP202" s="76"/>
      <c r="AQ202" s="76"/>
      <c r="AR202" s="76"/>
      <c r="AS202" s="78">
        <f>ROUND($Y202*Ceny!$B$8/100,2)</f>
        <v>0</v>
      </c>
      <c r="AT202" s="76"/>
      <c r="AU202" s="76"/>
      <c r="AV202" s="76"/>
      <c r="AW202" s="78">
        <f t="shared" si="299"/>
        <v>0</v>
      </c>
      <c r="AX202" s="108">
        <f t="shared" si="300"/>
        <v>184.62</v>
      </c>
      <c r="AY202" s="76"/>
      <c r="AZ202" s="76"/>
      <c r="BA202" s="79">
        <f>ROUND(Ceny!$B$46*AC202/100,2)</f>
        <v>1834.98</v>
      </c>
      <c r="BB202" s="76"/>
      <c r="BC202" s="76"/>
      <c r="BD202" s="76"/>
      <c r="BE202" s="76"/>
      <c r="BF202" s="76"/>
      <c r="BG202" s="79">
        <f>ROUND(Ceny!$C$46*12,2)</f>
        <v>255.36</v>
      </c>
      <c r="BH202" s="76"/>
      <c r="BI202" s="76"/>
      <c r="BJ202" s="76"/>
      <c r="BK202" s="241">
        <f t="shared" si="301"/>
        <v>1834.98</v>
      </c>
      <c r="BL202" s="241">
        <f t="shared" si="302"/>
        <v>255.36</v>
      </c>
      <c r="BM202" s="80">
        <f t="shared" si="303"/>
        <v>2274.96</v>
      </c>
      <c r="BN202" s="80">
        <f t="shared" si="304"/>
        <v>2798.2</v>
      </c>
    </row>
    <row r="203" spans="1:66" ht="21" customHeight="1" x14ac:dyDescent="0.25">
      <c r="A203" s="11">
        <v>196</v>
      </c>
      <c r="B203" s="64">
        <v>108</v>
      </c>
      <c r="C203" s="65"/>
      <c r="D203" s="66">
        <v>3</v>
      </c>
      <c r="E203" s="122" t="s">
        <v>494</v>
      </c>
      <c r="F203" s="67" t="s">
        <v>22</v>
      </c>
      <c r="G203" s="68" t="s">
        <v>194</v>
      </c>
      <c r="H203" s="68"/>
      <c r="I203" s="68"/>
      <c r="J203" s="70" t="s">
        <v>24</v>
      </c>
      <c r="K203" s="70" t="s">
        <v>463</v>
      </c>
      <c r="L203" s="126"/>
      <c r="M203" s="122" t="s">
        <v>191</v>
      </c>
      <c r="N203" s="122" t="s">
        <v>191</v>
      </c>
      <c r="O203" s="67" t="s">
        <v>193</v>
      </c>
      <c r="P203" s="42">
        <v>5710107701</v>
      </c>
      <c r="Q203" s="103">
        <v>5291</v>
      </c>
      <c r="R203" s="103">
        <v>2170</v>
      </c>
      <c r="S203" s="104">
        <v>2939</v>
      </c>
      <c r="T203" s="75">
        <f t="shared" ref="T203" si="305">CEILING(V203,10)</f>
        <v>5500</v>
      </c>
      <c r="U203" s="76">
        <v>5000</v>
      </c>
      <c r="V203" s="76">
        <f t="shared" ref="V203" si="306">U203*1.1</f>
        <v>5500</v>
      </c>
      <c r="W203" s="242">
        <v>4000</v>
      </c>
      <c r="X203" s="77">
        <f t="shared" ref="X203" si="307">ROUND(W203*11,2)</f>
        <v>44000</v>
      </c>
      <c r="Y203" s="75">
        <f t="shared" si="297"/>
        <v>44000</v>
      </c>
      <c r="Z203" s="76"/>
      <c r="AA203" s="76"/>
      <c r="AB203" s="76"/>
      <c r="AC203" s="76">
        <f t="shared" si="298"/>
        <v>44000</v>
      </c>
      <c r="AD203" s="76"/>
      <c r="AE203" s="76"/>
      <c r="AF203" s="76"/>
      <c r="AG203" s="107">
        <v>0.36199999999999999</v>
      </c>
      <c r="AH203" s="5" t="s">
        <v>351</v>
      </c>
      <c r="AI203" s="76"/>
      <c r="AJ203" s="76"/>
      <c r="AK203" s="76"/>
      <c r="AL203" s="78">
        <f>ROUND(Ceny!$B$37*12,2)</f>
        <v>0</v>
      </c>
      <c r="AM203" s="76"/>
      <c r="AN203" s="76"/>
      <c r="AO203" s="76"/>
      <c r="AP203" s="76"/>
      <c r="AQ203" s="76"/>
      <c r="AR203" s="76"/>
      <c r="AS203" s="78">
        <f>ROUND($Y203*Ceny!$B$8/100,2)</f>
        <v>0</v>
      </c>
      <c r="AT203" s="76"/>
      <c r="AU203" s="76"/>
      <c r="AV203" s="76"/>
      <c r="AW203" s="78">
        <f t="shared" ref="AW203" si="308">ROUND(SUM(AP203:AV203),2)</f>
        <v>0</v>
      </c>
      <c r="AX203" s="108">
        <f t="shared" ref="AX203" si="309">ROUND(AG203*Y203/100,2)</f>
        <v>159.28</v>
      </c>
      <c r="AY203" s="76"/>
      <c r="AZ203" s="76"/>
      <c r="BA203" s="79">
        <f>ROUND(Ceny!$B$46*AC203/100,2)</f>
        <v>1583.12</v>
      </c>
      <c r="BB203" s="76"/>
      <c r="BC203" s="76"/>
      <c r="BD203" s="76"/>
      <c r="BE203" s="76"/>
      <c r="BF203" s="76"/>
      <c r="BG203" s="79">
        <f>ROUND(Ceny!$C$46*12,2)</f>
        <v>255.36</v>
      </c>
      <c r="BH203" s="76"/>
      <c r="BI203" s="76"/>
      <c r="BJ203" s="76"/>
      <c r="BK203" s="241">
        <f t="shared" ref="BK203" si="310">ROUND(SUM(AY203:BD203),2)</f>
        <v>1583.12</v>
      </c>
      <c r="BL203" s="241">
        <f t="shared" ref="BL203" si="311">ROUND(SUM(BE203:BJ203),2)</f>
        <v>255.36</v>
      </c>
      <c r="BM203" s="80">
        <f t="shared" ref="BM203" si="312">ROUND(SUM(AI203:AO203)+AW203+AX203+BK203+BL203,2)</f>
        <v>1997.76</v>
      </c>
      <c r="BN203" s="80">
        <f t="shared" ref="BN203" si="313">ROUND(BM203*1.23,2)</f>
        <v>2457.2399999999998</v>
      </c>
    </row>
    <row r="204" spans="1:66" ht="21" customHeight="1" x14ac:dyDescent="0.25">
      <c r="A204" s="11">
        <v>198</v>
      </c>
      <c r="B204" s="64">
        <v>110</v>
      </c>
      <c r="C204" s="65"/>
      <c r="D204" s="66">
        <v>5</v>
      </c>
      <c r="E204" s="122" t="s">
        <v>195</v>
      </c>
      <c r="F204" s="67" t="s">
        <v>196</v>
      </c>
      <c r="G204" s="68" t="s">
        <v>197</v>
      </c>
      <c r="H204" s="68"/>
      <c r="I204" s="68"/>
      <c r="J204" s="70" t="s">
        <v>24</v>
      </c>
      <c r="K204" s="70" t="s">
        <v>463</v>
      </c>
      <c r="L204" s="70"/>
      <c r="M204" s="122" t="s">
        <v>191</v>
      </c>
      <c r="N204" s="122" t="s">
        <v>191</v>
      </c>
      <c r="O204" s="67" t="s">
        <v>193</v>
      </c>
      <c r="P204" s="42">
        <v>5710107701</v>
      </c>
      <c r="Q204" s="103">
        <v>6074</v>
      </c>
      <c r="R204" s="103">
        <v>4732</v>
      </c>
      <c r="S204" s="104">
        <v>4596</v>
      </c>
      <c r="T204" s="75">
        <f t="shared" si="294"/>
        <v>5650</v>
      </c>
      <c r="U204" s="76">
        <f>(Q204+R204+S204)/3</f>
        <v>5134</v>
      </c>
      <c r="V204" s="76">
        <f t="shared" si="295"/>
        <v>5647.4000000000005</v>
      </c>
      <c r="W204" s="242">
        <v>5000</v>
      </c>
      <c r="X204" s="77">
        <f t="shared" si="296"/>
        <v>55000</v>
      </c>
      <c r="Y204" s="75">
        <f t="shared" si="297"/>
        <v>55000</v>
      </c>
      <c r="Z204" s="76"/>
      <c r="AA204" s="76"/>
      <c r="AB204" s="76"/>
      <c r="AC204" s="76">
        <f t="shared" si="298"/>
        <v>55000</v>
      </c>
      <c r="AD204" s="76"/>
      <c r="AE204" s="76"/>
      <c r="AF204" s="76"/>
      <c r="AG204" s="107">
        <v>0.36199999999999999</v>
      </c>
      <c r="AH204" s="5" t="s">
        <v>351</v>
      </c>
      <c r="AI204" s="76"/>
      <c r="AJ204" s="76"/>
      <c r="AK204" s="76"/>
      <c r="AL204" s="78">
        <f>ROUND(Ceny!$B$37*12,2)</f>
        <v>0</v>
      </c>
      <c r="AM204" s="76"/>
      <c r="AN204" s="76"/>
      <c r="AO204" s="76"/>
      <c r="AP204" s="76"/>
      <c r="AQ204" s="76"/>
      <c r="AR204" s="76"/>
      <c r="AS204" s="78">
        <f>ROUND($Y204*Ceny!$B$8/100,2)</f>
        <v>0</v>
      </c>
      <c r="AT204" s="76"/>
      <c r="AU204" s="76"/>
      <c r="AV204" s="76"/>
      <c r="AW204" s="78">
        <f t="shared" si="299"/>
        <v>0</v>
      </c>
      <c r="AX204" s="108">
        <f t="shared" si="300"/>
        <v>199.1</v>
      </c>
      <c r="AY204" s="76"/>
      <c r="AZ204" s="76"/>
      <c r="BA204" s="79">
        <f>ROUND(Ceny!$B$46*AC204/100,2)</f>
        <v>1978.9</v>
      </c>
      <c r="BB204" s="76"/>
      <c r="BC204" s="76"/>
      <c r="BD204" s="76"/>
      <c r="BE204" s="76"/>
      <c r="BF204" s="76"/>
      <c r="BG204" s="79">
        <f>ROUND(Ceny!$C$46*12,2)</f>
        <v>255.36</v>
      </c>
      <c r="BH204" s="76"/>
      <c r="BI204" s="76"/>
      <c r="BJ204" s="76"/>
      <c r="BK204" s="241">
        <f t="shared" si="301"/>
        <v>1978.9</v>
      </c>
      <c r="BL204" s="241">
        <f t="shared" si="302"/>
        <v>255.36</v>
      </c>
      <c r="BM204" s="80">
        <f t="shared" si="303"/>
        <v>2433.36</v>
      </c>
      <c r="BN204" s="80">
        <f t="shared" si="304"/>
        <v>2993.03</v>
      </c>
    </row>
    <row r="205" spans="1:66" ht="21" customHeight="1" x14ac:dyDescent="0.25">
      <c r="A205" s="11">
        <v>199</v>
      </c>
      <c r="B205" s="64">
        <v>111</v>
      </c>
      <c r="C205" s="65"/>
      <c r="D205" s="66">
        <v>6</v>
      </c>
      <c r="E205" s="122" t="s">
        <v>200</v>
      </c>
      <c r="F205" s="67" t="s">
        <v>355</v>
      </c>
      <c r="G205" s="68" t="s">
        <v>201</v>
      </c>
      <c r="H205" s="68"/>
      <c r="I205" s="68"/>
      <c r="J205" s="70" t="s">
        <v>24</v>
      </c>
      <c r="K205" s="70" t="s">
        <v>463</v>
      </c>
      <c r="L205" s="70"/>
      <c r="M205" s="122" t="s">
        <v>191</v>
      </c>
      <c r="N205" s="122" t="s">
        <v>191</v>
      </c>
      <c r="O205" s="67" t="s">
        <v>193</v>
      </c>
      <c r="P205" s="42">
        <v>5710107701</v>
      </c>
      <c r="Q205" s="103">
        <v>1753</v>
      </c>
      <c r="R205" s="103">
        <v>871</v>
      </c>
      <c r="S205" s="104">
        <v>1876</v>
      </c>
      <c r="T205" s="75">
        <f t="shared" si="294"/>
        <v>1980</v>
      </c>
      <c r="U205" s="76">
        <v>1800</v>
      </c>
      <c r="V205" s="76">
        <f t="shared" si="295"/>
        <v>1980.0000000000002</v>
      </c>
      <c r="W205" s="242">
        <v>2200</v>
      </c>
      <c r="X205" s="77">
        <f t="shared" si="296"/>
        <v>24200</v>
      </c>
      <c r="Y205" s="75">
        <f t="shared" si="297"/>
        <v>25000</v>
      </c>
      <c r="Z205" s="76"/>
      <c r="AA205" s="76"/>
      <c r="AB205" s="76"/>
      <c r="AC205" s="76">
        <f t="shared" si="298"/>
        <v>25000</v>
      </c>
      <c r="AD205" s="76"/>
      <c r="AE205" s="76"/>
      <c r="AF205" s="76"/>
      <c r="AG205" s="107">
        <v>0.36199999999999999</v>
      </c>
      <c r="AH205" s="5" t="s">
        <v>351</v>
      </c>
      <c r="AI205" s="76"/>
      <c r="AJ205" s="76"/>
      <c r="AK205" s="76"/>
      <c r="AL205" s="78">
        <f>ROUND(Ceny!$B$37*12,2)</f>
        <v>0</v>
      </c>
      <c r="AM205" s="76"/>
      <c r="AN205" s="76"/>
      <c r="AO205" s="76"/>
      <c r="AP205" s="76"/>
      <c r="AQ205" s="76"/>
      <c r="AR205" s="76"/>
      <c r="AS205" s="78">
        <f>ROUND($Y205*Ceny!$B$8/100,2)</f>
        <v>0</v>
      </c>
      <c r="AT205" s="76"/>
      <c r="AU205" s="76"/>
      <c r="AV205" s="76"/>
      <c r="AW205" s="78">
        <f t="shared" si="299"/>
        <v>0</v>
      </c>
      <c r="AX205" s="108">
        <f t="shared" si="300"/>
        <v>90.5</v>
      </c>
      <c r="AY205" s="76"/>
      <c r="AZ205" s="76"/>
      <c r="BA205" s="79">
        <f>ROUND(Ceny!$B$46*AC205/100,2)</f>
        <v>899.5</v>
      </c>
      <c r="BB205" s="76"/>
      <c r="BC205" s="76"/>
      <c r="BD205" s="76"/>
      <c r="BE205" s="76"/>
      <c r="BF205" s="76"/>
      <c r="BG205" s="79">
        <f>ROUND(Ceny!$C$46*12,2)</f>
        <v>255.36</v>
      </c>
      <c r="BH205" s="76"/>
      <c r="BI205" s="76"/>
      <c r="BJ205" s="76"/>
      <c r="BK205" s="241">
        <f t="shared" si="301"/>
        <v>899.5</v>
      </c>
      <c r="BL205" s="241">
        <f t="shared" si="302"/>
        <v>255.36</v>
      </c>
      <c r="BM205" s="80">
        <f t="shared" si="303"/>
        <v>1245.3599999999999</v>
      </c>
      <c r="BN205" s="80">
        <f t="shared" si="304"/>
        <v>1531.79</v>
      </c>
    </row>
    <row r="206" spans="1:66" s="23" customFormat="1" ht="21" customHeight="1" x14ac:dyDescent="0.25">
      <c r="A206" s="11">
        <v>200</v>
      </c>
      <c r="B206" s="91"/>
      <c r="C206" s="92">
        <v>4</v>
      </c>
      <c r="D206" s="93"/>
      <c r="E206" s="94" t="s">
        <v>183</v>
      </c>
      <c r="F206" s="94"/>
      <c r="G206" s="95"/>
      <c r="H206" s="96" t="s">
        <v>590</v>
      </c>
      <c r="I206" s="96" t="s">
        <v>507</v>
      </c>
      <c r="J206" s="97"/>
      <c r="K206" s="97"/>
      <c r="L206" s="98"/>
      <c r="M206" s="99"/>
      <c r="N206" s="99"/>
      <c r="O206" s="99"/>
      <c r="P206" s="99"/>
      <c r="Q206" s="100">
        <f t="shared" ref="Q206:AF206" si="314">SUM(Q207:Q210)</f>
        <v>327069</v>
      </c>
      <c r="R206" s="100">
        <f t="shared" si="314"/>
        <v>313377</v>
      </c>
      <c r="S206" s="100">
        <f t="shared" si="314"/>
        <v>290718</v>
      </c>
      <c r="T206" s="100">
        <f t="shared" si="314"/>
        <v>341460</v>
      </c>
      <c r="U206" s="100">
        <f t="shared" si="314"/>
        <v>310388</v>
      </c>
      <c r="V206" s="100">
        <f t="shared" si="314"/>
        <v>341426.8</v>
      </c>
      <c r="W206" s="100">
        <f t="shared" si="314"/>
        <v>369000</v>
      </c>
      <c r="X206" s="101">
        <f t="shared" si="314"/>
        <v>4059000</v>
      </c>
      <c r="Y206" s="100">
        <f t="shared" si="314"/>
        <v>4059000</v>
      </c>
      <c r="Z206" s="100">
        <f t="shared" si="314"/>
        <v>0</v>
      </c>
      <c r="AA206" s="100">
        <f t="shared" si="314"/>
        <v>0</v>
      </c>
      <c r="AB206" s="100">
        <f t="shared" si="314"/>
        <v>0</v>
      </c>
      <c r="AC206" s="100">
        <f t="shared" si="314"/>
        <v>0</v>
      </c>
      <c r="AD206" s="100">
        <f t="shared" si="314"/>
        <v>0</v>
      </c>
      <c r="AE206" s="100">
        <f t="shared" si="314"/>
        <v>4059000</v>
      </c>
      <c r="AF206" s="100">
        <f t="shared" si="314"/>
        <v>0</v>
      </c>
      <c r="AG206" s="102"/>
      <c r="AH206" s="102"/>
      <c r="AI206" s="102">
        <f t="shared" ref="AI206:AW206" si="315">SUM(AI207:AI210)</f>
        <v>0</v>
      </c>
      <c r="AJ206" s="102">
        <f t="shared" si="315"/>
        <v>0</v>
      </c>
      <c r="AK206" s="102">
        <f t="shared" si="315"/>
        <v>0</v>
      </c>
      <c r="AL206" s="102">
        <f t="shared" si="315"/>
        <v>0</v>
      </c>
      <c r="AM206" s="102">
        <f t="shared" si="315"/>
        <v>0</v>
      </c>
      <c r="AN206" s="102">
        <f t="shared" si="315"/>
        <v>0</v>
      </c>
      <c r="AO206" s="102">
        <f t="shared" si="315"/>
        <v>0</v>
      </c>
      <c r="AP206" s="102">
        <f t="shared" si="315"/>
        <v>0</v>
      </c>
      <c r="AQ206" s="102">
        <f t="shared" si="315"/>
        <v>0</v>
      </c>
      <c r="AR206" s="102">
        <f t="shared" si="315"/>
        <v>0</v>
      </c>
      <c r="AS206" s="102">
        <f t="shared" si="315"/>
        <v>0</v>
      </c>
      <c r="AT206" s="102">
        <f t="shared" si="315"/>
        <v>0</v>
      </c>
      <c r="AU206" s="102">
        <f t="shared" si="315"/>
        <v>0</v>
      </c>
      <c r="AV206" s="102">
        <f t="shared" si="315"/>
        <v>0</v>
      </c>
      <c r="AW206" s="102">
        <f t="shared" si="315"/>
        <v>0</v>
      </c>
      <c r="AX206" s="102"/>
      <c r="AY206" s="102">
        <f t="shared" ref="AY206:BN206" si="316">SUM(AY207:AY210)</f>
        <v>0</v>
      </c>
      <c r="AZ206" s="102">
        <f t="shared" si="316"/>
        <v>0</v>
      </c>
      <c r="BA206" s="102">
        <f t="shared" si="316"/>
        <v>0</v>
      </c>
      <c r="BB206" s="102">
        <f t="shared" si="316"/>
        <v>0</v>
      </c>
      <c r="BC206" s="102">
        <f t="shared" si="316"/>
        <v>64903.41</v>
      </c>
      <c r="BD206" s="102">
        <f t="shared" si="316"/>
        <v>0</v>
      </c>
      <c r="BE206" s="102">
        <f t="shared" si="316"/>
        <v>0</v>
      </c>
      <c r="BF206" s="102">
        <f t="shared" si="316"/>
        <v>0</v>
      </c>
      <c r="BG206" s="102">
        <f t="shared" si="316"/>
        <v>0</v>
      </c>
      <c r="BH206" s="102">
        <f t="shared" si="316"/>
        <v>0</v>
      </c>
      <c r="BI206" s="102">
        <f t="shared" si="316"/>
        <v>88157.119999999995</v>
      </c>
      <c r="BJ206" s="102">
        <f t="shared" si="316"/>
        <v>0</v>
      </c>
      <c r="BK206" s="102">
        <f t="shared" si="316"/>
        <v>64903.41</v>
      </c>
      <c r="BL206" s="102">
        <f t="shared" si="316"/>
        <v>88157.119999999995</v>
      </c>
      <c r="BM206" s="102">
        <f t="shared" si="316"/>
        <v>153060.53</v>
      </c>
      <c r="BN206" s="102">
        <f t="shared" si="316"/>
        <v>188264.45</v>
      </c>
    </row>
    <row r="207" spans="1:66" s="23" customFormat="1" ht="21" customHeight="1" x14ac:dyDescent="0.25">
      <c r="A207" s="11">
        <v>201</v>
      </c>
      <c r="B207" s="64">
        <v>112</v>
      </c>
      <c r="C207" s="65"/>
      <c r="D207" s="66">
        <v>1</v>
      </c>
      <c r="E207" s="71" t="s">
        <v>184</v>
      </c>
      <c r="F207" s="67" t="s">
        <v>185</v>
      </c>
      <c r="G207" s="117" t="s">
        <v>392</v>
      </c>
      <c r="H207" s="117"/>
      <c r="I207" s="117"/>
      <c r="J207" s="70" t="s">
        <v>465</v>
      </c>
      <c r="K207" s="70" t="s">
        <v>466</v>
      </c>
      <c r="L207" s="70">
        <v>658</v>
      </c>
      <c r="M207" s="71" t="s">
        <v>183</v>
      </c>
      <c r="N207" s="71" t="s">
        <v>183</v>
      </c>
      <c r="O207" s="67" t="s">
        <v>185</v>
      </c>
      <c r="P207" s="42">
        <v>9491763544</v>
      </c>
      <c r="Q207" s="103">
        <v>135364</v>
      </c>
      <c r="R207" s="103">
        <v>132088</v>
      </c>
      <c r="S207" s="104">
        <v>117699</v>
      </c>
      <c r="T207" s="75">
        <f>CEILING(V207,10)</f>
        <v>141230</v>
      </c>
      <c r="U207" s="76">
        <f>(Q207+R207+S207)/3</f>
        <v>128383.66666666667</v>
      </c>
      <c r="V207" s="76">
        <f>U207*1.1</f>
        <v>141222.03333333335</v>
      </c>
      <c r="W207" s="242">
        <v>135000</v>
      </c>
      <c r="X207" s="77">
        <f>ROUND(W207*11,2)</f>
        <v>1485000</v>
      </c>
      <c r="Y207" s="75">
        <f>CEILING(X207,1000)</f>
        <v>1485000</v>
      </c>
      <c r="Z207" s="76"/>
      <c r="AA207" s="76"/>
      <c r="AB207" s="76"/>
      <c r="AC207" s="76"/>
      <c r="AD207" s="76"/>
      <c r="AE207" s="76">
        <f>Y207</f>
        <v>1485000</v>
      </c>
      <c r="AF207" s="76"/>
      <c r="AG207" s="42" t="s">
        <v>28</v>
      </c>
      <c r="AH207" s="5">
        <v>8760</v>
      </c>
      <c r="AI207" s="76"/>
      <c r="AJ207" s="76"/>
      <c r="AK207" s="76"/>
      <c r="AL207" s="76"/>
      <c r="AM207" s="76"/>
      <c r="AN207" s="78">
        <f>ROUND(Ceny!$B$39*12,2)</f>
        <v>0</v>
      </c>
      <c r="AO207" s="76"/>
      <c r="AP207" s="76"/>
      <c r="AQ207" s="76"/>
      <c r="AR207" s="76"/>
      <c r="AS207" s="76"/>
      <c r="AT207" s="76"/>
      <c r="AU207" s="78">
        <f>ROUND($Y207*Ceny!$B$10/100,2)</f>
        <v>0</v>
      </c>
      <c r="AV207" s="76"/>
      <c r="AW207" s="78">
        <f>ROUND(SUM(AP207:AV207),2)</f>
        <v>0</v>
      </c>
      <c r="AX207" s="73" t="s">
        <v>352</v>
      </c>
      <c r="AY207" s="76"/>
      <c r="AZ207" s="76"/>
      <c r="BA207" s="76"/>
      <c r="BB207" s="76"/>
      <c r="BC207" s="78">
        <f>ROUND((Ceny!$B$48*AE207)/100,2)</f>
        <v>23745.15</v>
      </c>
      <c r="BD207" s="76"/>
      <c r="BE207" s="76"/>
      <c r="BF207" s="76"/>
      <c r="BG207" s="76"/>
      <c r="BH207" s="76"/>
      <c r="BI207" s="78">
        <f>ROUND((Ceny!$D$48*L207*AH207/100),2)</f>
        <v>32048.28</v>
      </c>
      <c r="BJ207" s="76"/>
      <c r="BK207" s="241">
        <f>ROUND(SUM(AY207:BD207),2)</f>
        <v>23745.15</v>
      </c>
      <c r="BL207" s="241">
        <f>ROUND(SUM(BE207:BJ207),2)</f>
        <v>32048.28</v>
      </c>
      <c r="BM207" s="80">
        <f>ROUND(SUM(AI207:AO207)+AW207+BK207+BL207,2)</f>
        <v>55793.43</v>
      </c>
      <c r="BN207" s="80">
        <f>ROUND(BM207*1.23,2)</f>
        <v>68625.919999999998</v>
      </c>
    </row>
    <row r="208" spans="1:66" s="111" customFormat="1" ht="21" customHeight="1" x14ac:dyDescent="0.25">
      <c r="A208" s="11">
        <v>202</v>
      </c>
      <c r="B208" s="64">
        <v>113</v>
      </c>
      <c r="C208" s="65"/>
      <c r="D208" s="66">
        <v>2</v>
      </c>
      <c r="E208" s="71" t="s">
        <v>186</v>
      </c>
      <c r="F208" s="67" t="s">
        <v>185</v>
      </c>
      <c r="G208" s="117" t="s">
        <v>393</v>
      </c>
      <c r="H208" s="117"/>
      <c r="I208" s="117"/>
      <c r="J208" s="70" t="s">
        <v>465</v>
      </c>
      <c r="K208" s="70" t="s">
        <v>466</v>
      </c>
      <c r="L208" s="70">
        <v>274</v>
      </c>
      <c r="M208" s="71" t="s">
        <v>183</v>
      </c>
      <c r="N208" s="71" t="s">
        <v>183</v>
      </c>
      <c r="O208" s="67" t="s">
        <v>185</v>
      </c>
      <c r="P208" s="42">
        <v>9491763544</v>
      </c>
      <c r="Q208" s="103">
        <v>31588</v>
      </c>
      <c r="R208" s="103">
        <v>23899</v>
      </c>
      <c r="S208" s="104">
        <v>25159</v>
      </c>
      <c r="T208" s="75">
        <f>CEILING(V208,10)</f>
        <v>29580</v>
      </c>
      <c r="U208" s="76">
        <f>(Q208+R208+S208)/3</f>
        <v>26882</v>
      </c>
      <c r="V208" s="76">
        <f>U208*1.1</f>
        <v>29570.2</v>
      </c>
      <c r="W208" s="242">
        <v>60000</v>
      </c>
      <c r="X208" s="77">
        <f>ROUND(W208*11,2)</f>
        <v>660000</v>
      </c>
      <c r="Y208" s="75">
        <f>FLOOR(X208,1000)</f>
        <v>660000</v>
      </c>
      <c r="Z208" s="76"/>
      <c r="AA208" s="76"/>
      <c r="AB208" s="76"/>
      <c r="AC208" s="76"/>
      <c r="AD208" s="76"/>
      <c r="AE208" s="76">
        <f>Y208</f>
        <v>660000</v>
      </c>
      <c r="AF208" s="76"/>
      <c r="AG208" s="42" t="s">
        <v>28</v>
      </c>
      <c r="AH208" s="5">
        <v>8760</v>
      </c>
      <c r="AI208" s="76"/>
      <c r="AJ208" s="76"/>
      <c r="AK208" s="76"/>
      <c r="AL208" s="76"/>
      <c r="AM208" s="76"/>
      <c r="AN208" s="78">
        <f>ROUND(Ceny!$B$39*12,2)</f>
        <v>0</v>
      </c>
      <c r="AO208" s="76"/>
      <c r="AP208" s="76"/>
      <c r="AQ208" s="76"/>
      <c r="AR208" s="76"/>
      <c r="AS208" s="76"/>
      <c r="AT208" s="76"/>
      <c r="AU208" s="78">
        <f>ROUND($Y208*Ceny!$B$10/100,2)</f>
        <v>0</v>
      </c>
      <c r="AV208" s="76"/>
      <c r="AW208" s="78">
        <f>ROUND(SUM(AP208:AV208),2)</f>
        <v>0</v>
      </c>
      <c r="AX208" s="73" t="s">
        <v>352</v>
      </c>
      <c r="AY208" s="76"/>
      <c r="AZ208" s="76"/>
      <c r="BA208" s="76"/>
      <c r="BB208" s="76"/>
      <c r="BC208" s="78">
        <f>ROUND((Ceny!$B$48*AE208)/100,2)</f>
        <v>10553.4</v>
      </c>
      <c r="BD208" s="76"/>
      <c r="BE208" s="76"/>
      <c r="BF208" s="76"/>
      <c r="BG208" s="76"/>
      <c r="BH208" s="76"/>
      <c r="BI208" s="78">
        <f>ROUND((Ceny!$D$48*L208*AH208/100),2)</f>
        <v>13345.33</v>
      </c>
      <c r="BJ208" s="76"/>
      <c r="BK208" s="241">
        <f>ROUND(SUM(AY208:BD208),2)</f>
        <v>10553.4</v>
      </c>
      <c r="BL208" s="241">
        <f>ROUND(SUM(BE208:BJ208),2)</f>
        <v>13345.33</v>
      </c>
      <c r="BM208" s="80">
        <f>ROUND(SUM(AI208:AO208)+AW208+BK208+BL208,2)</f>
        <v>23898.73</v>
      </c>
      <c r="BN208" s="80">
        <f>ROUND(BM208*1.23,2)</f>
        <v>29395.439999999999</v>
      </c>
    </row>
    <row r="209" spans="1:73" s="23" customFormat="1" ht="21" customHeight="1" x14ac:dyDescent="0.25">
      <c r="A209" s="11">
        <v>203</v>
      </c>
      <c r="B209" s="64">
        <v>114</v>
      </c>
      <c r="C209" s="65"/>
      <c r="D209" s="66">
        <v>3</v>
      </c>
      <c r="E209" s="71" t="s">
        <v>187</v>
      </c>
      <c r="F209" s="67" t="s">
        <v>188</v>
      </c>
      <c r="G209" s="117" t="s">
        <v>394</v>
      </c>
      <c r="H209" s="117"/>
      <c r="I209" s="117"/>
      <c r="J209" s="70" t="s">
        <v>465</v>
      </c>
      <c r="K209" s="70" t="s">
        <v>466</v>
      </c>
      <c r="L209" s="70">
        <v>549</v>
      </c>
      <c r="M209" s="71" t="s">
        <v>183</v>
      </c>
      <c r="N209" s="71" t="s">
        <v>183</v>
      </c>
      <c r="O209" s="67" t="s">
        <v>185</v>
      </c>
      <c r="P209" s="42">
        <v>9491763544</v>
      </c>
      <c r="Q209" s="103">
        <v>98969</v>
      </c>
      <c r="R209" s="103">
        <v>97428</v>
      </c>
      <c r="S209" s="104">
        <v>91061</v>
      </c>
      <c r="T209" s="75">
        <f>CEILING(V209,10)</f>
        <v>105410</v>
      </c>
      <c r="U209" s="76">
        <f>(Q209+R209+S209)/3</f>
        <v>95819.333333333328</v>
      </c>
      <c r="V209" s="76">
        <f>U209*1.1</f>
        <v>105401.26666666666</v>
      </c>
      <c r="W209" s="242">
        <v>110000</v>
      </c>
      <c r="X209" s="77">
        <f>ROUND(W209*11,2)</f>
        <v>1210000</v>
      </c>
      <c r="Y209" s="75">
        <f>CEILING(X209,1000)</f>
        <v>1210000</v>
      </c>
      <c r="Z209" s="76"/>
      <c r="AA209" s="76"/>
      <c r="AB209" s="76"/>
      <c r="AC209" s="76"/>
      <c r="AD209" s="76"/>
      <c r="AE209" s="76">
        <f>Y209</f>
        <v>1210000</v>
      </c>
      <c r="AF209" s="76"/>
      <c r="AG209" s="42" t="s">
        <v>28</v>
      </c>
      <c r="AH209" s="5">
        <v>8760</v>
      </c>
      <c r="AI209" s="76"/>
      <c r="AJ209" s="76"/>
      <c r="AK209" s="76"/>
      <c r="AL209" s="76"/>
      <c r="AM209" s="76"/>
      <c r="AN209" s="78">
        <f>ROUND(Ceny!$B$39*12,2)</f>
        <v>0</v>
      </c>
      <c r="AO209" s="76"/>
      <c r="AP209" s="76"/>
      <c r="AQ209" s="76"/>
      <c r="AR209" s="76"/>
      <c r="AS209" s="76"/>
      <c r="AT209" s="76"/>
      <c r="AU209" s="78">
        <f>ROUND($Y209*Ceny!$B$10/100,2)</f>
        <v>0</v>
      </c>
      <c r="AV209" s="76"/>
      <c r="AW209" s="78">
        <f>ROUND(SUM(AP209:AV209),2)</f>
        <v>0</v>
      </c>
      <c r="AX209" s="73" t="s">
        <v>352</v>
      </c>
      <c r="AY209" s="76"/>
      <c r="AZ209" s="76"/>
      <c r="BA209" s="76"/>
      <c r="BB209" s="76"/>
      <c r="BC209" s="78">
        <f>ROUND((Ceny!$B$48*AE209)/100,2)</f>
        <v>19347.900000000001</v>
      </c>
      <c r="BD209" s="76"/>
      <c r="BE209" s="76"/>
      <c r="BF209" s="76"/>
      <c r="BG209" s="76"/>
      <c r="BH209" s="76"/>
      <c r="BI209" s="78">
        <f>ROUND((Ceny!$D$48*L209*AH209/100),2)</f>
        <v>26739.37</v>
      </c>
      <c r="BJ209" s="76"/>
      <c r="BK209" s="241">
        <f>ROUND(SUM(AY209:BD209),2)</f>
        <v>19347.900000000001</v>
      </c>
      <c r="BL209" s="241">
        <f>ROUND(SUM(BE209:BJ209),2)</f>
        <v>26739.37</v>
      </c>
      <c r="BM209" s="80">
        <f>ROUND(SUM(AI209:AO209)+AW209+BK209+BL209,2)</f>
        <v>46087.27</v>
      </c>
      <c r="BN209" s="80">
        <f>ROUND(BM209*1.23,2)</f>
        <v>56687.34</v>
      </c>
    </row>
    <row r="210" spans="1:73" ht="21" customHeight="1" x14ac:dyDescent="0.25">
      <c r="A210" s="11">
        <v>204</v>
      </c>
      <c r="B210" s="64">
        <v>115</v>
      </c>
      <c r="C210" s="65"/>
      <c r="D210" s="66">
        <v>4</v>
      </c>
      <c r="E210" s="71" t="s">
        <v>189</v>
      </c>
      <c r="F210" s="67" t="s">
        <v>190</v>
      </c>
      <c r="G210" s="117" t="s">
        <v>395</v>
      </c>
      <c r="H210" s="117"/>
      <c r="I210" s="117"/>
      <c r="J210" s="70" t="s">
        <v>465</v>
      </c>
      <c r="K210" s="70" t="s">
        <v>466</v>
      </c>
      <c r="L210" s="70">
        <v>329</v>
      </c>
      <c r="M210" s="71" t="s">
        <v>183</v>
      </c>
      <c r="N210" s="71" t="s">
        <v>183</v>
      </c>
      <c r="O210" s="67" t="s">
        <v>185</v>
      </c>
      <c r="P210" s="42">
        <v>9491763544</v>
      </c>
      <c r="Q210" s="103">
        <v>61148</v>
      </c>
      <c r="R210" s="103">
        <v>59962</v>
      </c>
      <c r="S210" s="104">
        <v>56799</v>
      </c>
      <c r="T210" s="75">
        <f>CEILING(V210,10)</f>
        <v>65240</v>
      </c>
      <c r="U210" s="76">
        <f>(Q210+R210+S210)/3</f>
        <v>59303</v>
      </c>
      <c r="V210" s="76">
        <f>U210*1.1</f>
        <v>65233.3</v>
      </c>
      <c r="W210" s="242">
        <v>64000</v>
      </c>
      <c r="X210" s="77">
        <f>ROUND(W210*11,2)</f>
        <v>704000</v>
      </c>
      <c r="Y210" s="75">
        <f>CEILING(X210,1000)</f>
        <v>704000</v>
      </c>
      <c r="Z210" s="76"/>
      <c r="AA210" s="76"/>
      <c r="AB210" s="76"/>
      <c r="AC210" s="76"/>
      <c r="AD210" s="76"/>
      <c r="AE210" s="76">
        <f>Y210</f>
        <v>704000</v>
      </c>
      <c r="AF210" s="76"/>
      <c r="AG210" s="42" t="s">
        <v>28</v>
      </c>
      <c r="AH210" s="5">
        <v>8760</v>
      </c>
      <c r="AI210" s="76"/>
      <c r="AJ210" s="76"/>
      <c r="AK210" s="76"/>
      <c r="AL210" s="76"/>
      <c r="AM210" s="76"/>
      <c r="AN210" s="78">
        <f>ROUND(Ceny!$B$39*12,2)</f>
        <v>0</v>
      </c>
      <c r="AO210" s="76"/>
      <c r="AP210" s="76"/>
      <c r="AQ210" s="76"/>
      <c r="AR210" s="76"/>
      <c r="AS210" s="76"/>
      <c r="AT210" s="76"/>
      <c r="AU210" s="78">
        <f>ROUND($Y210*Ceny!$B$10/100,2)</f>
        <v>0</v>
      </c>
      <c r="AV210" s="76"/>
      <c r="AW210" s="78">
        <f>ROUND(SUM(AP210:AV210),2)</f>
        <v>0</v>
      </c>
      <c r="AX210" s="73" t="s">
        <v>352</v>
      </c>
      <c r="AY210" s="76"/>
      <c r="AZ210" s="76"/>
      <c r="BA210" s="76"/>
      <c r="BB210" s="76"/>
      <c r="BC210" s="78">
        <f>ROUND((Ceny!$B$48*AE210)/100,2)</f>
        <v>11256.96</v>
      </c>
      <c r="BD210" s="76"/>
      <c r="BE210" s="76"/>
      <c r="BF210" s="76"/>
      <c r="BG210" s="76"/>
      <c r="BH210" s="76"/>
      <c r="BI210" s="78">
        <f>ROUND((Ceny!$D$48*L210*AH210/100),2)</f>
        <v>16024.14</v>
      </c>
      <c r="BJ210" s="76"/>
      <c r="BK210" s="241">
        <f>ROUND(SUM(AY210:BD210),2)</f>
        <v>11256.96</v>
      </c>
      <c r="BL210" s="241">
        <f>ROUND(SUM(BE210:BJ210),2)</f>
        <v>16024.14</v>
      </c>
      <c r="BM210" s="80">
        <f>ROUND(SUM(AI210:AO210)+AW210+BK210+BL210,2)</f>
        <v>27281.1</v>
      </c>
      <c r="BN210" s="80">
        <f>ROUND(BM210*1.23,2)</f>
        <v>33555.75</v>
      </c>
    </row>
    <row r="211" spans="1:73" s="111" customFormat="1" ht="21" customHeight="1" x14ac:dyDescent="0.25">
      <c r="A211" s="11">
        <v>98</v>
      </c>
      <c r="B211" s="91"/>
      <c r="C211" s="92">
        <v>5</v>
      </c>
      <c r="D211" s="93"/>
      <c r="E211" s="94" t="s">
        <v>287</v>
      </c>
      <c r="F211" s="94"/>
      <c r="G211" s="95"/>
      <c r="H211" s="96" t="s">
        <v>591</v>
      </c>
      <c r="I211" s="96" t="s">
        <v>507</v>
      </c>
      <c r="J211" s="97"/>
      <c r="K211" s="97"/>
      <c r="L211" s="98"/>
      <c r="M211" s="99"/>
      <c r="N211" s="99"/>
      <c r="O211" s="99"/>
      <c r="P211" s="99"/>
      <c r="Q211" s="100">
        <f t="shared" ref="Q211:AF211" si="317">SUM(Q212:Q212)</f>
        <v>17963</v>
      </c>
      <c r="R211" s="100">
        <f t="shared" si="317"/>
        <v>17468</v>
      </c>
      <c r="S211" s="100">
        <f t="shared" si="317"/>
        <v>14871</v>
      </c>
      <c r="T211" s="100">
        <f t="shared" si="317"/>
        <v>18450</v>
      </c>
      <c r="U211" s="100">
        <f t="shared" si="317"/>
        <v>16767.333333333332</v>
      </c>
      <c r="V211" s="100">
        <f t="shared" si="317"/>
        <v>18444.066666666666</v>
      </c>
      <c r="W211" s="100">
        <f t="shared" si="317"/>
        <v>18500</v>
      </c>
      <c r="X211" s="101">
        <f t="shared" si="317"/>
        <v>203500</v>
      </c>
      <c r="Y211" s="100">
        <f t="shared" si="317"/>
        <v>204000</v>
      </c>
      <c r="Z211" s="100">
        <f t="shared" si="317"/>
        <v>0</v>
      </c>
      <c r="AA211" s="100">
        <f t="shared" si="317"/>
        <v>0</v>
      </c>
      <c r="AB211" s="100">
        <f t="shared" si="317"/>
        <v>0</v>
      </c>
      <c r="AC211" s="100">
        <f t="shared" si="317"/>
        <v>0</v>
      </c>
      <c r="AD211" s="100">
        <f t="shared" si="317"/>
        <v>0</v>
      </c>
      <c r="AE211" s="100">
        <f t="shared" si="317"/>
        <v>204000</v>
      </c>
      <c r="AF211" s="100">
        <f t="shared" si="317"/>
        <v>0</v>
      </c>
      <c r="AG211" s="102"/>
      <c r="AH211" s="102"/>
      <c r="AI211" s="102">
        <f t="shared" ref="AI211:AW211" si="318">SUM(AI212:AI212)</f>
        <v>0</v>
      </c>
      <c r="AJ211" s="102">
        <f t="shared" si="318"/>
        <v>0</v>
      </c>
      <c r="AK211" s="102">
        <f t="shared" si="318"/>
        <v>0</v>
      </c>
      <c r="AL211" s="102">
        <f t="shared" si="318"/>
        <v>0</v>
      </c>
      <c r="AM211" s="102">
        <f t="shared" si="318"/>
        <v>0</v>
      </c>
      <c r="AN211" s="102">
        <f t="shared" si="318"/>
        <v>0</v>
      </c>
      <c r="AO211" s="102">
        <f t="shared" si="318"/>
        <v>0</v>
      </c>
      <c r="AP211" s="102">
        <f t="shared" si="318"/>
        <v>0</v>
      </c>
      <c r="AQ211" s="102">
        <f t="shared" si="318"/>
        <v>0</v>
      </c>
      <c r="AR211" s="102">
        <f t="shared" si="318"/>
        <v>0</v>
      </c>
      <c r="AS211" s="102">
        <f t="shared" si="318"/>
        <v>0</v>
      </c>
      <c r="AT211" s="102">
        <f t="shared" si="318"/>
        <v>0</v>
      </c>
      <c r="AU211" s="102">
        <f t="shared" si="318"/>
        <v>0</v>
      </c>
      <c r="AV211" s="102">
        <f t="shared" si="318"/>
        <v>0</v>
      </c>
      <c r="AW211" s="102">
        <f t="shared" si="318"/>
        <v>0</v>
      </c>
      <c r="AX211" s="102"/>
      <c r="AY211" s="102">
        <f t="shared" ref="AY211:BN211" si="319">SUM(AY212:AY212)</f>
        <v>0</v>
      </c>
      <c r="AZ211" s="102">
        <f t="shared" si="319"/>
        <v>0</v>
      </c>
      <c r="BA211" s="102">
        <f t="shared" si="319"/>
        <v>0</v>
      </c>
      <c r="BB211" s="102">
        <f t="shared" si="319"/>
        <v>0</v>
      </c>
      <c r="BC211" s="102">
        <f t="shared" si="319"/>
        <v>3261.96</v>
      </c>
      <c r="BD211" s="102">
        <f t="shared" si="319"/>
        <v>0</v>
      </c>
      <c r="BE211" s="102">
        <f t="shared" si="319"/>
        <v>0</v>
      </c>
      <c r="BF211" s="102">
        <f t="shared" si="319"/>
        <v>0</v>
      </c>
      <c r="BG211" s="102">
        <f t="shared" si="319"/>
        <v>0</v>
      </c>
      <c r="BH211" s="102">
        <f t="shared" si="319"/>
        <v>0</v>
      </c>
      <c r="BI211" s="102">
        <f t="shared" si="319"/>
        <v>8036.42</v>
      </c>
      <c r="BJ211" s="102">
        <f t="shared" si="319"/>
        <v>0</v>
      </c>
      <c r="BK211" s="102">
        <f t="shared" si="319"/>
        <v>3261.96</v>
      </c>
      <c r="BL211" s="102">
        <f t="shared" si="319"/>
        <v>8036.42</v>
      </c>
      <c r="BM211" s="102">
        <f t="shared" si="319"/>
        <v>11298.38</v>
      </c>
      <c r="BN211" s="102">
        <f t="shared" si="319"/>
        <v>13897.01</v>
      </c>
    </row>
    <row r="212" spans="1:73" s="111" customFormat="1" ht="21" customHeight="1" x14ac:dyDescent="0.25">
      <c r="A212" s="11">
        <v>99</v>
      </c>
      <c r="B212" s="64">
        <v>56</v>
      </c>
      <c r="C212" s="65"/>
      <c r="D212" s="66">
        <v>1</v>
      </c>
      <c r="E212" s="71" t="s">
        <v>288</v>
      </c>
      <c r="F212" s="67" t="s">
        <v>289</v>
      </c>
      <c r="G212" s="117" t="s">
        <v>396</v>
      </c>
      <c r="H212" s="117"/>
      <c r="I212" s="117"/>
      <c r="J212" s="70" t="s">
        <v>465</v>
      </c>
      <c r="K212" s="70" t="s">
        <v>466</v>
      </c>
      <c r="L212" s="70">
        <v>165</v>
      </c>
      <c r="M212" s="71" t="s">
        <v>418</v>
      </c>
      <c r="N212" s="71" t="s">
        <v>287</v>
      </c>
      <c r="O212" s="67" t="s">
        <v>290</v>
      </c>
      <c r="P212" s="42">
        <v>5732322208</v>
      </c>
      <c r="Q212" s="103">
        <v>17963</v>
      </c>
      <c r="R212" s="103">
        <v>17468</v>
      </c>
      <c r="S212" s="104">
        <v>14871</v>
      </c>
      <c r="T212" s="75">
        <f>CEILING(V212,10)</f>
        <v>18450</v>
      </c>
      <c r="U212" s="76">
        <f>(Q212+R212+S212)/3</f>
        <v>16767.333333333332</v>
      </c>
      <c r="V212" s="76">
        <f>U212*1.1</f>
        <v>18444.066666666666</v>
      </c>
      <c r="W212" s="242">
        <v>18500</v>
      </c>
      <c r="X212" s="77">
        <f>ROUND(W212*11,2)</f>
        <v>203500</v>
      </c>
      <c r="Y212" s="75">
        <f>CEILING(X212,1000)</f>
        <v>204000</v>
      </c>
      <c r="Z212" s="76"/>
      <c r="AA212" s="76"/>
      <c r="AB212" s="76"/>
      <c r="AC212" s="76"/>
      <c r="AD212" s="76"/>
      <c r="AE212" s="76">
        <f>Y212</f>
        <v>204000</v>
      </c>
      <c r="AF212" s="76"/>
      <c r="AG212" s="42" t="s">
        <v>28</v>
      </c>
      <c r="AH212" s="5">
        <v>8760</v>
      </c>
      <c r="AI212" s="76"/>
      <c r="AJ212" s="76"/>
      <c r="AK212" s="76"/>
      <c r="AL212" s="76"/>
      <c r="AM212" s="76"/>
      <c r="AN212" s="78">
        <f>ROUND(Ceny!$B$39*12,2)</f>
        <v>0</v>
      </c>
      <c r="AO212" s="76"/>
      <c r="AP212" s="76"/>
      <c r="AQ212" s="76"/>
      <c r="AR212" s="76"/>
      <c r="AS212" s="76"/>
      <c r="AT212" s="76"/>
      <c r="AU212" s="78">
        <f>ROUND($Y212*Ceny!$B$10/100,2)</f>
        <v>0</v>
      </c>
      <c r="AV212" s="76"/>
      <c r="AW212" s="78">
        <f>ROUND(SUM(AP212:AV212),2)</f>
        <v>0</v>
      </c>
      <c r="AX212" s="73" t="s">
        <v>352</v>
      </c>
      <c r="AY212" s="76"/>
      <c r="AZ212" s="76"/>
      <c r="BA212" s="76"/>
      <c r="BB212" s="76"/>
      <c r="BC212" s="78">
        <f>ROUND((Ceny!$B$48*AE212)/100,2)</f>
        <v>3261.96</v>
      </c>
      <c r="BD212" s="76"/>
      <c r="BE212" s="76"/>
      <c r="BF212" s="76"/>
      <c r="BG212" s="76"/>
      <c r="BH212" s="76"/>
      <c r="BI212" s="78">
        <f>ROUND((Ceny!$D$48*L212*AH212/100),2)</f>
        <v>8036.42</v>
      </c>
      <c r="BJ212" s="76"/>
      <c r="BK212" s="241">
        <f>ROUND(SUM(AY212:BD212),2)</f>
        <v>3261.96</v>
      </c>
      <c r="BL212" s="241">
        <f>ROUND(SUM(BE212:BJ212),2)</f>
        <v>8036.42</v>
      </c>
      <c r="BM212" s="80">
        <f>ROUND(SUM(AI212:AO212)+AW212+BK212+BL212,2)</f>
        <v>11298.38</v>
      </c>
      <c r="BN212" s="80">
        <f>ROUND(BM212*1.23,2)</f>
        <v>13897.01</v>
      </c>
    </row>
    <row r="213" spans="1:73" s="111" customFormat="1" ht="21" customHeight="1" x14ac:dyDescent="0.25">
      <c r="A213" s="11">
        <v>205</v>
      </c>
      <c r="B213" s="91"/>
      <c r="C213" s="92">
        <v>6</v>
      </c>
      <c r="D213" s="93"/>
      <c r="E213" s="94" t="s">
        <v>294</v>
      </c>
      <c r="F213" s="94"/>
      <c r="G213" s="95"/>
      <c r="H213" s="96" t="s">
        <v>592</v>
      </c>
      <c r="I213" s="96" t="s">
        <v>507</v>
      </c>
      <c r="J213" s="97"/>
      <c r="K213" s="97"/>
      <c r="L213" s="98"/>
      <c r="M213" s="99"/>
      <c r="N213" s="99"/>
      <c r="O213" s="99"/>
      <c r="P213" s="99"/>
      <c r="Q213" s="100">
        <f t="shared" ref="Q213:AF213" si="320">SUM(Q214:Q219)</f>
        <v>0</v>
      </c>
      <c r="R213" s="100">
        <f t="shared" si="320"/>
        <v>0</v>
      </c>
      <c r="S213" s="100">
        <f t="shared" si="320"/>
        <v>0</v>
      </c>
      <c r="T213" s="100">
        <f t="shared" si="320"/>
        <v>0</v>
      </c>
      <c r="U213" s="100">
        <f t="shared" si="320"/>
        <v>0</v>
      </c>
      <c r="V213" s="100">
        <f t="shared" si="320"/>
        <v>0</v>
      </c>
      <c r="W213" s="100">
        <f t="shared" si="320"/>
        <v>144500</v>
      </c>
      <c r="X213" s="101">
        <f t="shared" si="320"/>
        <v>1589500</v>
      </c>
      <c r="Y213" s="100">
        <f t="shared" si="320"/>
        <v>1590000</v>
      </c>
      <c r="Z213" s="100">
        <f t="shared" si="320"/>
        <v>0</v>
      </c>
      <c r="AA213" s="100">
        <f t="shared" si="320"/>
        <v>0</v>
      </c>
      <c r="AB213" s="100">
        <f t="shared" si="320"/>
        <v>0</v>
      </c>
      <c r="AC213" s="100">
        <f t="shared" si="320"/>
        <v>160000</v>
      </c>
      <c r="AD213" s="100">
        <f t="shared" si="320"/>
        <v>1111000</v>
      </c>
      <c r="AE213" s="100">
        <f t="shared" si="320"/>
        <v>319000</v>
      </c>
      <c r="AF213" s="100">
        <f t="shared" si="320"/>
        <v>0</v>
      </c>
      <c r="AG213" s="102"/>
      <c r="AH213" s="102"/>
      <c r="AI213" s="102">
        <f t="shared" ref="AI213:AW213" si="321">SUM(AI214:AI219)</f>
        <v>0</v>
      </c>
      <c r="AJ213" s="102">
        <f t="shared" si="321"/>
        <v>0</v>
      </c>
      <c r="AK213" s="102">
        <f t="shared" si="321"/>
        <v>0</v>
      </c>
      <c r="AL213" s="102">
        <f t="shared" si="321"/>
        <v>0</v>
      </c>
      <c r="AM213" s="102">
        <f t="shared" si="321"/>
        <v>0</v>
      </c>
      <c r="AN213" s="102">
        <f t="shared" si="321"/>
        <v>0</v>
      </c>
      <c r="AO213" s="102">
        <f t="shared" si="321"/>
        <v>0</v>
      </c>
      <c r="AP213" s="102">
        <f t="shared" si="321"/>
        <v>0</v>
      </c>
      <c r="AQ213" s="102">
        <f t="shared" si="321"/>
        <v>0</v>
      </c>
      <c r="AR213" s="102">
        <f t="shared" si="321"/>
        <v>0</v>
      </c>
      <c r="AS213" s="102">
        <f t="shared" si="321"/>
        <v>0</v>
      </c>
      <c r="AT213" s="102">
        <f t="shared" si="321"/>
        <v>0</v>
      </c>
      <c r="AU213" s="102">
        <f t="shared" si="321"/>
        <v>0</v>
      </c>
      <c r="AV213" s="102">
        <f t="shared" si="321"/>
        <v>0</v>
      </c>
      <c r="AW213" s="102">
        <f t="shared" si="321"/>
        <v>0</v>
      </c>
      <c r="AX213" s="102"/>
      <c r="AY213" s="102">
        <f t="shared" ref="AY213:BN213" si="322">SUM(AY214:AY219)</f>
        <v>0</v>
      </c>
      <c r="AZ213" s="102">
        <f t="shared" si="322"/>
        <v>0</v>
      </c>
      <c r="BA213" s="102">
        <f t="shared" si="322"/>
        <v>5756.7999999999993</v>
      </c>
      <c r="BB213" s="102">
        <f t="shared" si="322"/>
        <v>34718.75</v>
      </c>
      <c r="BC213" s="102">
        <f t="shared" si="322"/>
        <v>5100.8100000000004</v>
      </c>
      <c r="BD213" s="102">
        <f t="shared" si="322"/>
        <v>0</v>
      </c>
      <c r="BE213" s="102">
        <f t="shared" si="322"/>
        <v>0</v>
      </c>
      <c r="BF213" s="102">
        <f t="shared" si="322"/>
        <v>0</v>
      </c>
      <c r="BG213" s="102">
        <f t="shared" si="322"/>
        <v>510.72</v>
      </c>
      <c r="BH213" s="102">
        <f t="shared" si="322"/>
        <v>5402.88</v>
      </c>
      <c r="BI213" s="102">
        <f t="shared" si="322"/>
        <v>7500.66</v>
      </c>
      <c r="BJ213" s="102">
        <f t="shared" si="322"/>
        <v>0</v>
      </c>
      <c r="BK213" s="102">
        <f t="shared" si="322"/>
        <v>45576.36</v>
      </c>
      <c r="BL213" s="102">
        <f t="shared" si="322"/>
        <v>13414.259999999998</v>
      </c>
      <c r="BM213" s="102">
        <f t="shared" si="322"/>
        <v>58990.619999999995</v>
      </c>
      <c r="BN213" s="102">
        <f t="shared" si="322"/>
        <v>72558.47</v>
      </c>
    </row>
    <row r="214" spans="1:73" s="111" customFormat="1" ht="21" customHeight="1" x14ac:dyDescent="0.25">
      <c r="A214" s="11">
        <v>206</v>
      </c>
      <c r="B214" s="64">
        <v>116</v>
      </c>
      <c r="C214" s="65"/>
      <c r="D214" s="66">
        <v>1</v>
      </c>
      <c r="E214" s="129" t="s">
        <v>295</v>
      </c>
      <c r="F214" s="67" t="s">
        <v>296</v>
      </c>
      <c r="G214" s="130" t="s">
        <v>405</v>
      </c>
      <c r="H214" s="130"/>
      <c r="I214" s="130"/>
      <c r="J214" s="114" t="s">
        <v>465</v>
      </c>
      <c r="K214" s="114" t="s">
        <v>466</v>
      </c>
      <c r="L214" s="131">
        <v>154</v>
      </c>
      <c r="M214" s="67" t="s">
        <v>294</v>
      </c>
      <c r="N214" s="67" t="s">
        <v>294</v>
      </c>
      <c r="O214" s="132" t="s">
        <v>297</v>
      </c>
      <c r="P214" s="42">
        <v>5732301100</v>
      </c>
      <c r="Q214" s="103"/>
      <c r="R214" s="103"/>
      <c r="S214" s="115"/>
      <c r="T214" s="75">
        <f t="shared" ref="T214:T219" si="323">CEILING(V214,10)</f>
        <v>0</v>
      </c>
      <c r="U214" s="76">
        <f t="shared" ref="U214:U219" si="324">(Q214+R214+S214)/3</f>
        <v>0</v>
      </c>
      <c r="V214" s="76">
        <f t="shared" ref="V214:V219" si="325">U214*1.1</f>
        <v>0</v>
      </c>
      <c r="W214" s="242">
        <v>29000</v>
      </c>
      <c r="X214" s="77">
        <f t="shared" ref="X214:X219" si="326">ROUND(W214*11,2)</f>
        <v>319000</v>
      </c>
      <c r="Y214" s="75">
        <v>319000</v>
      </c>
      <c r="Z214" s="76"/>
      <c r="AA214" s="76"/>
      <c r="AB214" s="76"/>
      <c r="AC214" s="76"/>
      <c r="AD214" s="76"/>
      <c r="AE214" s="76">
        <f>Y214</f>
        <v>319000</v>
      </c>
      <c r="AF214" s="76"/>
      <c r="AG214" s="42" t="s">
        <v>28</v>
      </c>
      <c r="AH214" s="5">
        <v>8760</v>
      </c>
      <c r="AI214" s="76"/>
      <c r="AJ214" s="76"/>
      <c r="AK214" s="76"/>
      <c r="AL214" s="76"/>
      <c r="AM214" s="76"/>
      <c r="AN214" s="78">
        <f>ROUND(Ceny!$B$39*12,2)</f>
        <v>0</v>
      </c>
      <c r="AO214" s="76"/>
      <c r="AP214" s="76"/>
      <c r="AQ214" s="76"/>
      <c r="AR214" s="76"/>
      <c r="AS214" s="76"/>
      <c r="AT214" s="76"/>
      <c r="AU214" s="78">
        <f>ROUND($Y214*Ceny!$B$10/100,2)</f>
        <v>0</v>
      </c>
      <c r="AV214" s="76"/>
      <c r="AW214" s="78">
        <f t="shared" ref="AW214:AW219" si="327">ROUND(SUM(AP214:AV214),2)</f>
        <v>0</v>
      </c>
      <c r="AX214" s="73" t="s">
        <v>352</v>
      </c>
      <c r="AY214" s="76"/>
      <c r="AZ214" s="76"/>
      <c r="BA214" s="76"/>
      <c r="BB214" s="76"/>
      <c r="BC214" s="78">
        <f>ROUND((Ceny!$B$48*AE214)/100,2)</f>
        <v>5100.8100000000004</v>
      </c>
      <c r="BD214" s="76"/>
      <c r="BE214" s="76"/>
      <c r="BF214" s="76"/>
      <c r="BG214" s="76"/>
      <c r="BH214" s="76"/>
      <c r="BI214" s="78">
        <f>ROUND((Ceny!$D$48*L214*AH214/100),2)</f>
        <v>7500.66</v>
      </c>
      <c r="BJ214" s="76"/>
      <c r="BK214" s="241">
        <f t="shared" ref="BK214:BK219" si="328">ROUND(SUM(AY214:BD214),2)</f>
        <v>5100.8100000000004</v>
      </c>
      <c r="BL214" s="241">
        <f t="shared" ref="BL214:BL219" si="329">ROUND(SUM(BE214:BJ214),2)</f>
        <v>7500.66</v>
      </c>
      <c r="BM214" s="80">
        <f t="shared" ref="BM214:BM219" si="330">ROUND(SUM(AI214:AO214)+AW214+BK214+BL214,2)</f>
        <v>12601.47</v>
      </c>
      <c r="BN214" s="80">
        <f t="shared" ref="BN214:BN219" si="331">ROUND(BM214*1.23,2)</f>
        <v>15499.81</v>
      </c>
      <c r="BO214" s="33"/>
      <c r="BP214" s="33"/>
      <c r="BQ214" s="33"/>
      <c r="BR214" s="33"/>
      <c r="BS214" s="33"/>
      <c r="BT214" s="33"/>
      <c r="BU214" s="33"/>
    </row>
    <row r="215" spans="1:73" s="111" customFormat="1" ht="21" customHeight="1" x14ac:dyDescent="0.25">
      <c r="A215" s="11">
        <v>207</v>
      </c>
      <c r="B215" s="64">
        <v>117</v>
      </c>
      <c r="C215" s="65"/>
      <c r="D215" s="66">
        <v>2</v>
      </c>
      <c r="E215" s="129" t="s">
        <v>298</v>
      </c>
      <c r="F215" s="132" t="s">
        <v>423</v>
      </c>
      <c r="G215" s="130" t="s">
        <v>299</v>
      </c>
      <c r="H215" s="130"/>
      <c r="I215" s="130"/>
      <c r="J215" s="114" t="s">
        <v>42</v>
      </c>
      <c r="K215" s="114" t="s">
        <v>464</v>
      </c>
      <c r="L215" s="114"/>
      <c r="M215" s="67" t="s">
        <v>294</v>
      </c>
      <c r="N215" s="67" t="s">
        <v>294</v>
      </c>
      <c r="O215" s="132" t="s">
        <v>297</v>
      </c>
      <c r="P215" s="42">
        <v>5732301100</v>
      </c>
      <c r="Q215" s="103"/>
      <c r="R215" s="103"/>
      <c r="S215" s="104"/>
      <c r="T215" s="75">
        <f t="shared" si="323"/>
        <v>0</v>
      </c>
      <c r="U215" s="76">
        <f t="shared" si="324"/>
        <v>0</v>
      </c>
      <c r="V215" s="76">
        <f t="shared" si="325"/>
        <v>0</v>
      </c>
      <c r="W215" s="242">
        <v>34000</v>
      </c>
      <c r="X215" s="77">
        <f t="shared" si="326"/>
        <v>374000</v>
      </c>
      <c r="Y215" s="75">
        <v>374000</v>
      </c>
      <c r="Z215" s="76"/>
      <c r="AA215" s="76"/>
      <c r="AB215" s="76"/>
      <c r="AC215" s="76"/>
      <c r="AD215" s="76">
        <f>Y215</f>
        <v>374000</v>
      </c>
      <c r="AE215" s="76"/>
      <c r="AF215" s="76"/>
      <c r="AG215" s="42" t="s">
        <v>28</v>
      </c>
      <c r="AH215" s="5" t="s">
        <v>351</v>
      </c>
      <c r="AI215" s="76"/>
      <c r="AJ215" s="76"/>
      <c r="AK215" s="76"/>
      <c r="AL215" s="76"/>
      <c r="AM215" s="78">
        <f>ROUND(Ceny!$B$38*12,2)</f>
        <v>0</v>
      </c>
      <c r="AN215" s="76"/>
      <c r="AO215" s="76"/>
      <c r="AP215" s="76"/>
      <c r="AQ215" s="76"/>
      <c r="AR215" s="76"/>
      <c r="AS215" s="76"/>
      <c r="AT215" s="78">
        <f>ROUND($Y215*Ceny!$B$9/100,2)</f>
        <v>0</v>
      </c>
      <c r="AU215" s="76"/>
      <c r="AV215" s="76"/>
      <c r="AW215" s="78">
        <f t="shared" si="327"/>
        <v>0</v>
      </c>
      <c r="AX215" s="73" t="s">
        <v>352</v>
      </c>
      <c r="AY215" s="76"/>
      <c r="AZ215" s="76"/>
      <c r="BA215" s="76"/>
      <c r="BB215" s="78">
        <f>ROUND(Ceny!$B$47*AD215/100,2)</f>
        <v>11687.5</v>
      </c>
      <c r="BC215" s="76"/>
      <c r="BD215" s="76"/>
      <c r="BE215" s="76"/>
      <c r="BF215" s="76"/>
      <c r="BG215" s="76"/>
      <c r="BH215" s="78">
        <f>ROUND(Ceny!$C$47*12,2)</f>
        <v>1800.96</v>
      </c>
      <c r="BI215" s="76"/>
      <c r="BJ215" s="76"/>
      <c r="BK215" s="241">
        <f t="shared" si="328"/>
        <v>11687.5</v>
      </c>
      <c r="BL215" s="241">
        <f t="shared" si="329"/>
        <v>1800.96</v>
      </c>
      <c r="BM215" s="80">
        <f t="shared" si="330"/>
        <v>13488.46</v>
      </c>
      <c r="BN215" s="80">
        <f t="shared" si="331"/>
        <v>16590.810000000001</v>
      </c>
    </row>
    <row r="216" spans="1:73" s="111" customFormat="1" ht="21" customHeight="1" x14ac:dyDescent="0.25">
      <c r="A216" s="11">
        <v>208</v>
      </c>
      <c r="B216" s="64">
        <v>118</v>
      </c>
      <c r="C216" s="65"/>
      <c r="D216" s="66">
        <v>3</v>
      </c>
      <c r="E216" s="129" t="s">
        <v>298</v>
      </c>
      <c r="F216" s="132" t="s">
        <v>300</v>
      </c>
      <c r="G216" s="130" t="s">
        <v>301</v>
      </c>
      <c r="H216" s="130"/>
      <c r="I216" s="130"/>
      <c r="J216" s="114" t="s">
        <v>24</v>
      </c>
      <c r="K216" s="114" t="s">
        <v>463</v>
      </c>
      <c r="L216" s="114"/>
      <c r="M216" s="67" t="s">
        <v>294</v>
      </c>
      <c r="N216" s="67" t="s">
        <v>294</v>
      </c>
      <c r="O216" s="132" t="s">
        <v>297</v>
      </c>
      <c r="P216" s="42">
        <v>5732301100</v>
      </c>
      <c r="Q216" s="103"/>
      <c r="R216" s="103"/>
      <c r="S216" s="115"/>
      <c r="T216" s="75">
        <f t="shared" si="323"/>
        <v>0</v>
      </c>
      <c r="U216" s="76">
        <f t="shared" si="324"/>
        <v>0</v>
      </c>
      <c r="V216" s="76">
        <f t="shared" si="325"/>
        <v>0</v>
      </c>
      <c r="W216" s="242">
        <v>6500</v>
      </c>
      <c r="X216" s="77">
        <f t="shared" si="326"/>
        <v>71500</v>
      </c>
      <c r="Y216" s="75">
        <v>72000</v>
      </c>
      <c r="Z216" s="76"/>
      <c r="AA216" s="76"/>
      <c r="AB216" s="76"/>
      <c r="AC216" s="76">
        <f>$Y216</f>
        <v>72000</v>
      </c>
      <c r="AD216" s="76"/>
      <c r="AE216" s="76"/>
      <c r="AF216" s="76"/>
      <c r="AG216" s="42" t="s">
        <v>28</v>
      </c>
      <c r="AH216" s="5" t="s">
        <v>351</v>
      </c>
      <c r="AI216" s="76"/>
      <c r="AJ216" s="76"/>
      <c r="AK216" s="76"/>
      <c r="AL216" s="78">
        <f>ROUND(Ceny!$B$37*12,2)</f>
        <v>0</v>
      </c>
      <c r="AM216" s="76"/>
      <c r="AN216" s="76"/>
      <c r="AO216" s="76"/>
      <c r="AP216" s="76"/>
      <c r="AQ216" s="76"/>
      <c r="AR216" s="76"/>
      <c r="AS216" s="78">
        <f>ROUND($Y216*Ceny!$B$8/100,2)</f>
        <v>0</v>
      </c>
      <c r="AT216" s="76"/>
      <c r="AU216" s="76"/>
      <c r="AV216" s="76"/>
      <c r="AW216" s="78">
        <f t="shared" si="327"/>
        <v>0</v>
      </c>
      <c r="AX216" s="73" t="s">
        <v>352</v>
      </c>
      <c r="AY216" s="76"/>
      <c r="AZ216" s="76"/>
      <c r="BA216" s="79">
        <f>ROUND(Ceny!$B$46*AC216/100,2)</f>
        <v>2590.56</v>
      </c>
      <c r="BB216" s="76"/>
      <c r="BC216" s="76"/>
      <c r="BD216" s="76"/>
      <c r="BE216" s="76"/>
      <c r="BF216" s="76"/>
      <c r="BG216" s="79">
        <f>ROUND(Ceny!$C$46*12,2)</f>
        <v>255.36</v>
      </c>
      <c r="BH216" s="76"/>
      <c r="BI216" s="76"/>
      <c r="BJ216" s="76"/>
      <c r="BK216" s="241">
        <f t="shared" si="328"/>
        <v>2590.56</v>
      </c>
      <c r="BL216" s="241">
        <f t="shared" si="329"/>
        <v>255.36</v>
      </c>
      <c r="BM216" s="80">
        <f t="shared" si="330"/>
        <v>2845.92</v>
      </c>
      <c r="BN216" s="80">
        <f t="shared" si="331"/>
        <v>3500.48</v>
      </c>
      <c r="BO216" s="33"/>
      <c r="BP216" s="33"/>
      <c r="BQ216" s="33"/>
      <c r="BR216" s="33"/>
      <c r="BS216" s="33"/>
      <c r="BT216" s="33"/>
      <c r="BU216" s="33"/>
    </row>
    <row r="217" spans="1:73" s="111" customFormat="1" ht="21" customHeight="1" x14ac:dyDescent="0.25">
      <c r="A217" s="11">
        <v>209</v>
      </c>
      <c r="B217" s="64">
        <v>119</v>
      </c>
      <c r="C217" s="65"/>
      <c r="D217" s="66">
        <v>4</v>
      </c>
      <c r="E217" s="129" t="s">
        <v>298</v>
      </c>
      <c r="F217" s="129" t="s">
        <v>302</v>
      </c>
      <c r="G217" s="130" t="s">
        <v>303</v>
      </c>
      <c r="H217" s="130"/>
      <c r="I217" s="130"/>
      <c r="J217" s="114" t="s">
        <v>42</v>
      </c>
      <c r="K217" s="114" t="s">
        <v>464</v>
      </c>
      <c r="L217" s="114"/>
      <c r="M217" s="67" t="s">
        <v>294</v>
      </c>
      <c r="N217" s="67" t="s">
        <v>294</v>
      </c>
      <c r="O217" s="132" t="s">
        <v>297</v>
      </c>
      <c r="P217" s="42">
        <v>5732301100</v>
      </c>
      <c r="Q217" s="103"/>
      <c r="R217" s="103"/>
      <c r="S217" s="104"/>
      <c r="T217" s="75">
        <f t="shared" si="323"/>
        <v>0</v>
      </c>
      <c r="U217" s="76">
        <f t="shared" si="324"/>
        <v>0</v>
      </c>
      <c r="V217" s="76">
        <f t="shared" si="325"/>
        <v>0</v>
      </c>
      <c r="W217" s="242">
        <v>24000</v>
      </c>
      <c r="X217" s="77">
        <f t="shared" si="326"/>
        <v>264000</v>
      </c>
      <c r="Y217" s="75">
        <v>264000</v>
      </c>
      <c r="Z217" s="76"/>
      <c r="AA217" s="76"/>
      <c r="AB217" s="76"/>
      <c r="AC217" s="76"/>
      <c r="AD217" s="76">
        <f>Y217</f>
        <v>264000</v>
      </c>
      <c r="AE217" s="76"/>
      <c r="AF217" s="76"/>
      <c r="AG217" s="42" t="s">
        <v>28</v>
      </c>
      <c r="AH217" s="5" t="s">
        <v>351</v>
      </c>
      <c r="AI217" s="76"/>
      <c r="AJ217" s="76"/>
      <c r="AK217" s="76"/>
      <c r="AL217" s="76"/>
      <c r="AM217" s="78">
        <f>ROUND(Ceny!$B$38*12,2)</f>
        <v>0</v>
      </c>
      <c r="AN217" s="76"/>
      <c r="AO217" s="76"/>
      <c r="AP217" s="76"/>
      <c r="AQ217" s="76"/>
      <c r="AR217" s="76"/>
      <c r="AS217" s="76"/>
      <c r="AT217" s="78">
        <f>ROUND($Y217*Ceny!$B$9/100,2)</f>
        <v>0</v>
      </c>
      <c r="AU217" s="76"/>
      <c r="AV217" s="76"/>
      <c r="AW217" s="78">
        <f t="shared" si="327"/>
        <v>0</v>
      </c>
      <c r="AX217" s="73" t="s">
        <v>352</v>
      </c>
      <c r="AY217" s="76"/>
      <c r="AZ217" s="76"/>
      <c r="BA217" s="76"/>
      <c r="BB217" s="78">
        <f>ROUND(Ceny!$B$47*AD217/100,2)</f>
        <v>8250</v>
      </c>
      <c r="BC217" s="76"/>
      <c r="BD217" s="76"/>
      <c r="BE217" s="76"/>
      <c r="BF217" s="76"/>
      <c r="BG217" s="76"/>
      <c r="BH217" s="78">
        <f>ROUND(Ceny!$C$47*12,2)</f>
        <v>1800.96</v>
      </c>
      <c r="BI217" s="76"/>
      <c r="BJ217" s="76"/>
      <c r="BK217" s="241">
        <f t="shared" si="328"/>
        <v>8250</v>
      </c>
      <c r="BL217" s="241">
        <f t="shared" si="329"/>
        <v>1800.96</v>
      </c>
      <c r="BM217" s="80">
        <f t="shared" si="330"/>
        <v>10050.959999999999</v>
      </c>
      <c r="BN217" s="80">
        <f t="shared" si="331"/>
        <v>12362.68</v>
      </c>
    </row>
    <row r="218" spans="1:73" s="23" customFormat="1" ht="21.75" customHeight="1" x14ac:dyDescent="0.25">
      <c r="A218" s="11">
        <v>210</v>
      </c>
      <c r="B218" s="64">
        <v>120</v>
      </c>
      <c r="C218" s="65"/>
      <c r="D218" s="66">
        <v>5</v>
      </c>
      <c r="E218" s="132" t="s">
        <v>304</v>
      </c>
      <c r="F218" s="133" t="s">
        <v>305</v>
      </c>
      <c r="G218" s="130" t="s">
        <v>306</v>
      </c>
      <c r="H218" s="130"/>
      <c r="I218" s="130"/>
      <c r="J218" s="114" t="s">
        <v>24</v>
      </c>
      <c r="K218" s="114" t="s">
        <v>463</v>
      </c>
      <c r="L218" s="114"/>
      <c r="M218" s="67" t="s">
        <v>294</v>
      </c>
      <c r="N218" s="67" t="s">
        <v>294</v>
      </c>
      <c r="O218" s="132" t="s">
        <v>297</v>
      </c>
      <c r="P218" s="42">
        <v>5732301100</v>
      </c>
      <c r="Q218" s="103"/>
      <c r="R218" s="103"/>
      <c r="S218" s="104"/>
      <c r="T218" s="75">
        <f t="shared" si="323"/>
        <v>0</v>
      </c>
      <c r="U218" s="76">
        <f t="shared" si="324"/>
        <v>0</v>
      </c>
      <c r="V218" s="76">
        <f t="shared" si="325"/>
        <v>0</v>
      </c>
      <c r="W218" s="242">
        <v>8000</v>
      </c>
      <c r="X218" s="77">
        <f t="shared" si="326"/>
        <v>88000</v>
      </c>
      <c r="Y218" s="75">
        <v>88000</v>
      </c>
      <c r="Z218" s="76"/>
      <c r="AA218" s="76"/>
      <c r="AB218" s="76"/>
      <c r="AC218" s="76">
        <f>$Y218</f>
        <v>88000</v>
      </c>
      <c r="AD218" s="76"/>
      <c r="AE218" s="76"/>
      <c r="AF218" s="76"/>
      <c r="AG218" s="42" t="s">
        <v>28</v>
      </c>
      <c r="AH218" s="5" t="s">
        <v>351</v>
      </c>
      <c r="AI218" s="76"/>
      <c r="AJ218" s="76"/>
      <c r="AK218" s="76"/>
      <c r="AL218" s="78">
        <f>ROUND(Ceny!$B$37*12,2)</f>
        <v>0</v>
      </c>
      <c r="AM218" s="76"/>
      <c r="AN218" s="76"/>
      <c r="AO218" s="76"/>
      <c r="AP218" s="76"/>
      <c r="AQ218" s="76"/>
      <c r="AR218" s="76"/>
      <c r="AS218" s="78">
        <f>ROUND($Y218*Ceny!$B$8/100,2)</f>
        <v>0</v>
      </c>
      <c r="AT218" s="76"/>
      <c r="AU218" s="76"/>
      <c r="AV218" s="76"/>
      <c r="AW218" s="78">
        <f t="shared" si="327"/>
        <v>0</v>
      </c>
      <c r="AX218" s="73" t="s">
        <v>352</v>
      </c>
      <c r="AY218" s="76"/>
      <c r="AZ218" s="76"/>
      <c r="BA218" s="79">
        <f>ROUND(Ceny!$B$46*AC218/100,2)</f>
        <v>3166.24</v>
      </c>
      <c r="BB218" s="76"/>
      <c r="BC218" s="76"/>
      <c r="BD218" s="76"/>
      <c r="BE218" s="76"/>
      <c r="BF218" s="76"/>
      <c r="BG218" s="79">
        <f>ROUND(Ceny!$C$46*12,2)</f>
        <v>255.36</v>
      </c>
      <c r="BH218" s="76"/>
      <c r="BI218" s="76"/>
      <c r="BJ218" s="76"/>
      <c r="BK218" s="241">
        <f t="shared" si="328"/>
        <v>3166.24</v>
      </c>
      <c r="BL218" s="241">
        <f t="shared" si="329"/>
        <v>255.36</v>
      </c>
      <c r="BM218" s="80">
        <f t="shared" si="330"/>
        <v>3421.6</v>
      </c>
      <c r="BN218" s="80">
        <f t="shared" si="331"/>
        <v>4208.57</v>
      </c>
      <c r="BO218" s="33"/>
      <c r="BP218" s="33"/>
      <c r="BQ218" s="33"/>
      <c r="BR218" s="33"/>
      <c r="BS218" s="33"/>
      <c r="BT218" s="33"/>
      <c r="BU218" s="33"/>
    </row>
    <row r="219" spans="1:73" ht="21" customHeight="1" x14ac:dyDescent="0.25">
      <c r="A219" s="11">
        <v>211</v>
      </c>
      <c r="B219" s="64">
        <v>121</v>
      </c>
      <c r="C219" s="65"/>
      <c r="D219" s="66">
        <v>6</v>
      </c>
      <c r="E219" s="129" t="s">
        <v>298</v>
      </c>
      <c r="F219" s="129" t="s">
        <v>307</v>
      </c>
      <c r="G219" s="130" t="s">
        <v>308</v>
      </c>
      <c r="H219" s="130"/>
      <c r="I219" s="130"/>
      <c r="J219" s="114" t="s">
        <v>42</v>
      </c>
      <c r="K219" s="114" t="s">
        <v>464</v>
      </c>
      <c r="L219" s="114"/>
      <c r="M219" s="67" t="s">
        <v>294</v>
      </c>
      <c r="N219" s="67" t="s">
        <v>294</v>
      </c>
      <c r="O219" s="132" t="s">
        <v>297</v>
      </c>
      <c r="P219" s="42">
        <v>5732301100</v>
      </c>
      <c r="Q219" s="103"/>
      <c r="R219" s="103"/>
      <c r="S219" s="104"/>
      <c r="T219" s="75">
        <f t="shared" si="323"/>
        <v>0</v>
      </c>
      <c r="U219" s="76">
        <f t="shared" si="324"/>
        <v>0</v>
      </c>
      <c r="V219" s="76">
        <f t="shared" si="325"/>
        <v>0</v>
      </c>
      <c r="W219" s="242">
        <v>43000</v>
      </c>
      <c r="X219" s="77">
        <f t="shared" si="326"/>
        <v>473000</v>
      </c>
      <c r="Y219" s="75">
        <v>473000</v>
      </c>
      <c r="Z219" s="76"/>
      <c r="AA219" s="76"/>
      <c r="AB219" s="76"/>
      <c r="AC219" s="76"/>
      <c r="AD219" s="76">
        <f>Y219</f>
        <v>473000</v>
      </c>
      <c r="AE219" s="76"/>
      <c r="AF219" s="76"/>
      <c r="AG219" s="42" t="s">
        <v>28</v>
      </c>
      <c r="AH219" s="5" t="s">
        <v>351</v>
      </c>
      <c r="AI219" s="76"/>
      <c r="AJ219" s="76"/>
      <c r="AK219" s="76"/>
      <c r="AL219" s="76"/>
      <c r="AM219" s="78">
        <f>ROUND(Ceny!$B$38*12,2)</f>
        <v>0</v>
      </c>
      <c r="AN219" s="76"/>
      <c r="AO219" s="76"/>
      <c r="AP219" s="76"/>
      <c r="AQ219" s="76"/>
      <c r="AR219" s="76"/>
      <c r="AS219" s="76"/>
      <c r="AT219" s="78">
        <f>ROUND($Y219*Ceny!$B$9/100,2)</f>
        <v>0</v>
      </c>
      <c r="AU219" s="76"/>
      <c r="AV219" s="76"/>
      <c r="AW219" s="78">
        <f t="shared" si="327"/>
        <v>0</v>
      </c>
      <c r="AX219" s="73" t="s">
        <v>352</v>
      </c>
      <c r="AY219" s="76"/>
      <c r="AZ219" s="76"/>
      <c r="BA219" s="76"/>
      <c r="BB219" s="78">
        <f>ROUND(Ceny!$B$47*AD219/100,2)</f>
        <v>14781.25</v>
      </c>
      <c r="BC219" s="76"/>
      <c r="BD219" s="76"/>
      <c r="BE219" s="76"/>
      <c r="BF219" s="76"/>
      <c r="BG219" s="76"/>
      <c r="BH219" s="78">
        <f>ROUND(Ceny!$C$47*12,2)</f>
        <v>1800.96</v>
      </c>
      <c r="BI219" s="76"/>
      <c r="BJ219" s="76"/>
      <c r="BK219" s="241">
        <f t="shared" si="328"/>
        <v>14781.25</v>
      </c>
      <c r="BL219" s="241">
        <f t="shared" si="329"/>
        <v>1800.96</v>
      </c>
      <c r="BM219" s="80">
        <f t="shared" si="330"/>
        <v>16582.21</v>
      </c>
      <c r="BN219" s="80">
        <f t="shared" si="331"/>
        <v>20396.12</v>
      </c>
      <c r="BO219" s="111"/>
      <c r="BP219" s="111"/>
      <c r="BQ219" s="111"/>
      <c r="BR219" s="111"/>
      <c r="BS219" s="111"/>
      <c r="BT219" s="111"/>
      <c r="BU219" s="111"/>
    </row>
  </sheetData>
  <autoFilter ref="D4:GO219"/>
  <mergeCells count="26">
    <mergeCell ref="BN2:BN3"/>
    <mergeCell ref="Z2:AF2"/>
    <mergeCell ref="AG2:AG3"/>
    <mergeCell ref="W2:Y3"/>
    <mergeCell ref="BK2:BL2"/>
    <mergeCell ref="AH2:AH3"/>
    <mergeCell ref="AP2:AV2"/>
    <mergeCell ref="BM2:BM3"/>
    <mergeCell ref="AY2:BD2"/>
    <mergeCell ref="BE2:BJ2"/>
    <mergeCell ref="AW2:AX2"/>
    <mergeCell ref="AI2:AO2"/>
    <mergeCell ref="I2:I3"/>
    <mergeCell ref="J2:L2"/>
    <mergeCell ref="M2:M3"/>
    <mergeCell ref="G2:G3"/>
    <mergeCell ref="T2:V2"/>
    <mergeCell ref="Q2:S2"/>
    <mergeCell ref="N2:N3"/>
    <mergeCell ref="O2:O3"/>
    <mergeCell ref="P2:P3"/>
    <mergeCell ref="C2:C3"/>
    <mergeCell ref="E2:E3"/>
    <mergeCell ref="F2:F3"/>
    <mergeCell ref="H2:H3"/>
    <mergeCell ref="D2:D3"/>
  </mergeCells>
  <phoneticPr fontId="1" type="noConversion"/>
  <pageMargins left="0.13194444444444445" right="0.20902777777777778" top="0.24027777777777778" bottom="0.49236111111111114" header="0.51180555555555551" footer="0.51180555555555551"/>
  <pageSetup paperSize="8" scale="23" firstPageNumber="0" fitToHeight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6" sqref="A6"/>
      <selection pane="bottomRight" activeCell="S18" sqref="S18"/>
    </sheetView>
  </sheetViews>
  <sheetFormatPr defaultColWidth="10.6640625" defaultRowHeight="10.199999999999999" x14ac:dyDescent="0.25"/>
  <cols>
    <col min="1" max="1" width="5.109375" style="25" hidden="1" customWidth="1"/>
    <col min="2" max="2" width="5.109375" style="134" hidden="1" customWidth="1"/>
    <col min="3" max="3" width="7.6640625" style="27" customWidth="1"/>
    <col min="4" max="4" width="7.6640625" style="135" customWidth="1"/>
    <col min="5" max="5" width="57" style="30" customWidth="1"/>
    <col min="6" max="6" width="14" style="30" customWidth="1"/>
    <col min="7" max="7" width="8.44140625" style="34" customWidth="1"/>
    <col min="8" max="10" width="9.33203125" style="34" customWidth="1"/>
    <col min="11" max="11" width="8.109375" style="34" customWidth="1"/>
    <col min="12" max="13" width="9.33203125" style="34" customWidth="1"/>
    <col min="14" max="15" width="15.6640625" style="149" customWidth="1"/>
    <col min="16" max="16384" width="10.6640625" style="33"/>
  </cols>
  <sheetData>
    <row r="2" spans="1:16" ht="12.6" x14ac:dyDescent="0.25">
      <c r="B2" s="26"/>
      <c r="C2" s="151" t="s">
        <v>428</v>
      </c>
    </row>
    <row r="3" spans="1:16" ht="13.2" thickBot="1" x14ac:dyDescent="0.3">
      <c r="B3" s="26"/>
      <c r="C3" s="151"/>
    </row>
    <row r="4" spans="1:16" s="1" customFormat="1" ht="22.5" customHeight="1" x14ac:dyDescent="0.25">
      <c r="A4" s="7"/>
      <c r="B4" s="9"/>
      <c r="C4" s="260" t="s">
        <v>5</v>
      </c>
      <c r="D4" s="267" t="s">
        <v>4</v>
      </c>
      <c r="E4" s="267" t="s">
        <v>6</v>
      </c>
      <c r="F4" s="262" t="s">
        <v>489</v>
      </c>
      <c r="G4" s="262" t="s">
        <v>476</v>
      </c>
      <c r="H4" s="262"/>
      <c r="I4" s="262"/>
      <c r="J4" s="262"/>
      <c r="K4" s="262"/>
      <c r="L4" s="262"/>
      <c r="M4" s="262"/>
      <c r="N4" s="263" t="s">
        <v>345</v>
      </c>
      <c r="O4" s="265" t="s">
        <v>379</v>
      </c>
    </row>
    <row r="5" spans="1:16" s="3" customFormat="1" ht="40.5" customHeight="1" x14ac:dyDescent="0.25">
      <c r="A5" s="8"/>
      <c r="B5" s="10"/>
      <c r="C5" s="261"/>
      <c r="D5" s="251"/>
      <c r="E5" s="251"/>
      <c r="F5" s="257"/>
      <c r="G5" s="2" t="s">
        <v>477</v>
      </c>
      <c r="H5" s="2" t="s">
        <v>478</v>
      </c>
      <c r="I5" s="2" t="s">
        <v>479</v>
      </c>
      <c r="J5" s="2" t="s">
        <v>480</v>
      </c>
      <c r="K5" s="2" t="s">
        <v>16</v>
      </c>
      <c r="L5" s="2" t="s">
        <v>481</v>
      </c>
      <c r="M5" s="2" t="s">
        <v>482</v>
      </c>
      <c r="N5" s="264"/>
      <c r="O5" s="266"/>
      <c r="P5" s="23"/>
    </row>
    <row r="6" spans="1:16" s="23" customFormat="1" x14ac:dyDescent="0.25">
      <c r="A6" s="39"/>
      <c r="B6" s="40"/>
      <c r="C6" s="261"/>
      <c r="D6" s="251"/>
      <c r="E6" s="251"/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150" t="s">
        <v>19</v>
      </c>
      <c r="O6" s="156" t="s">
        <v>19</v>
      </c>
    </row>
    <row r="7" spans="1:16" s="24" customFormat="1" ht="21" customHeight="1" x14ac:dyDescent="0.25">
      <c r="A7" s="11">
        <v>1</v>
      </c>
      <c r="B7" s="152"/>
      <c r="C7" s="157"/>
      <c r="D7" s="145"/>
      <c r="E7" s="15" t="s">
        <v>416</v>
      </c>
      <c r="F7" s="148">
        <f>SUM(G7:M7)</f>
        <v>19187400</v>
      </c>
      <c r="G7" s="21">
        <f t="shared" ref="G7:O7" si="0">G8+G13+G196</f>
        <v>6400</v>
      </c>
      <c r="H7" s="21">
        <f t="shared" si="0"/>
        <v>306000</v>
      </c>
      <c r="I7" s="21">
        <f t="shared" si="0"/>
        <v>320000</v>
      </c>
      <c r="J7" s="21">
        <f t="shared" si="0"/>
        <v>1700000</v>
      </c>
      <c r="K7" s="21">
        <f t="shared" si="0"/>
        <v>2251000</v>
      </c>
      <c r="L7" s="21">
        <f t="shared" si="0"/>
        <v>13669000</v>
      </c>
      <c r="M7" s="21">
        <f t="shared" si="0"/>
        <v>935000</v>
      </c>
      <c r="N7" s="22">
        <f t="shared" si="0"/>
        <v>823479.98000000021</v>
      </c>
      <c r="O7" s="158">
        <f t="shared" si="0"/>
        <v>1012880.3600000003</v>
      </c>
      <c r="P7" s="23"/>
    </row>
    <row r="8" spans="1:16" s="23" customFormat="1" ht="21" customHeight="1" x14ac:dyDescent="0.25">
      <c r="A8" s="11">
        <v>2</v>
      </c>
      <c r="B8" s="153"/>
      <c r="C8" s="159" t="s">
        <v>20</v>
      </c>
      <c r="D8" s="146"/>
      <c r="E8" s="54" t="s">
        <v>419</v>
      </c>
      <c r="F8" s="141">
        <f t="shared" ref="F8:F73" si="1">SUM(G8:M8)</f>
        <v>209000</v>
      </c>
      <c r="G8" s="141">
        <f t="shared" ref="G8:O8" si="2">SUM(G9:G12)</f>
        <v>0</v>
      </c>
      <c r="H8" s="141">
        <f t="shared" si="2"/>
        <v>0</v>
      </c>
      <c r="I8" s="141">
        <f t="shared" si="2"/>
        <v>0</v>
      </c>
      <c r="J8" s="141">
        <f t="shared" si="2"/>
        <v>209000</v>
      </c>
      <c r="K8" s="141">
        <f t="shared" si="2"/>
        <v>0</v>
      </c>
      <c r="L8" s="141">
        <f t="shared" si="2"/>
        <v>0</v>
      </c>
      <c r="M8" s="141">
        <f t="shared" si="2"/>
        <v>0</v>
      </c>
      <c r="N8" s="142">
        <f t="shared" si="2"/>
        <v>8541.26</v>
      </c>
      <c r="O8" s="160">
        <f t="shared" si="2"/>
        <v>10505.75</v>
      </c>
    </row>
    <row r="9" spans="1:16" s="81" customFormat="1" ht="21" customHeight="1" x14ac:dyDescent="0.25">
      <c r="A9" s="11">
        <v>3</v>
      </c>
      <c r="B9" s="154">
        <v>1</v>
      </c>
      <c r="C9" s="161"/>
      <c r="D9" s="137">
        <v>1</v>
      </c>
      <c r="E9" s="67" t="s">
        <v>21</v>
      </c>
      <c r="F9" s="4">
        <f t="shared" si="1"/>
        <v>27000</v>
      </c>
      <c r="G9" s="76">
        <f>'Zał. 7 do SIWZ'!Z7</f>
        <v>0</v>
      </c>
      <c r="H9" s="76">
        <f>'Zał. 7 do SIWZ'!AA7</f>
        <v>0</v>
      </c>
      <c r="I9" s="76">
        <f>'Zał. 7 do SIWZ'!AB7</f>
        <v>0</v>
      </c>
      <c r="J9" s="76">
        <f>'Zał. 7 do SIWZ'!AC7</f>
        <v>27000</v>
      </c>
      <c r="K9" s="76">
        <f>'Zał. 7 do SIWZ'!AD7</f>
        <v>0</v>
      </c>
      <c r="L9" s="76">
        <f>'Zał. 7 do SIWZ'!AE7</f>
        <v>0</v>
      </c>
      <c r="M9" s="76">
        <f>'Zał. 7 do SIWZ'!AF7</f>
        <v>0</v>
      </c>
      <c r="N9" s="138">
        <f>'Zał. 7 do SIWZ'!BM7</f>
        <v>1226.82</v>
      </c>
      <c r="O9" s="162">
        <f>'Zał. 7 do SIWZ'!BN7</f>
        <v>1508.99</v>
      </c>
    </row>
    <row r="10" spans="1:16" s="23" customFormat="1" ht="21" customHeight="1" x14ac:dyDescent="0.25">
      <c r="A10" s="11">
        <v>5</v>
      </c>
      <c r="B10" s="154">
        <v>2</v>
      </c>
      <c r="C10" s="161"/>
      <c r="D10" s="137">
        <v>3</v>
      </c>
      <c r="E10" s="71" t="s">
        <v>29</v>
      </c>
      <c r="F10" s="4">
        <f t="shared" ref="F10" si="3">SUM(G10:M10)</f>
        <v>66000</v>
      </c>
      <c r="G10" s="76">
        <f>'Zał. 7 do SIWZ'!Z8</f>
        <v>0</v>
      </c>
      <c r="H10" s="76">
        <f>'Zał. 7 do SIWZ'!AA8</f>
        <v>0</v>
      </c>
      <c r="I10" s="76">
        <f>'Zał. 7 do SIWZ'!AB8</f>
        <v>0</v>
      </c>
      <c r="J10" s="76">
        <f>'Zał. 7 do SIWZ'!AC8</f>
        <v>66000</v>
      </c>
      <c r="K10" s="76">
        <f>'Zał. 7 do SIWZ'!AD8</f>
        <v>0</v>
      </c>
      <c r="L10" s="76">
        <f>'Zał. 7 do SIWZ'!AE8</f>
        <v>0</v>
      </c>
      <c r="M10" s="76">
        <f>'Zał. 7 do SIWZ'!AF8</f>
        <v>0</v>
      </c>
      <c r="N10" s="138">
        <f>'Zał. 7 do SIWZ'!BM8</f>
        <v>2630.04</v>
      </c>
      <c r="O10" s="162">
        <f>'Zał. 7 do SIWZ'!BN8</f>
        <v>3234.95</v>
      </c>
    </row>
    <row r="11" spans="1:16" s="23" customFormat="1" ht="21" customHeight="1" x14ac:dyDescent="0.25">
      <c r="A11" s="11">
        <v>4</v>
      </c>
      <c r="B11" s="154">
        <v>3</v>
      </c>
      <c r="C11" s="161"/>
      <c r="D11" s="137">
        <v>2</v>
      </c>
      <c r="E11" s="71" t="s">
        <v>426</v>
      </c>
      <c r="F11" s="4">
        <f t="shared" si="1"/>
        <v>28000</v>
      </c>
      <c r="G11" s="76">
        <f>'Zał. 7 do SIWZ'!Z9</f>
        <v>0</v>
      </c>
      <c r="H11" s="76">
        <f>'Zał. 7 do SIWZ'!AA9</f>
        <v>0</v>
      </c>
      <c r="I11" s="76">
        <f>'Zał. 7 do SIWZ'!AB9</f>
        <v>0</v>
      </c>
      <c r="J11" s="76">
        <f>'Zał. 7 do SIWZ'!AC9</f>
        <v>28000</v>
      </c>
      <c r="K11" s="76">
        <f>'Zał. 7 do SIWZ'!AD9</f>
        <v>0</v>
      </c>
      <c r="L11" s="76">
        <f>'Zał. 7 do SIWZ'!AE9</f>
        <v>0</v>
      </c>
      <c r="M11" s="76">
        <f>'Zał. 7 do SIWZ'!AF9</f>
        <v>0</v>
      </c>
      <c r="N11" s="138">
        <f>'Zał. 7 do SIWZ'!BM9</f>
        <v>1262.8</v>
      </c>
      <c r="O11" s="162">
        <f>'Zał. 7 do SIWZ'!BN9</f>
        <v>1553.24</v>
      </c>
    </row>
    <row r="12" spans="1:16" ht="21" customHeight="1" x14ac:dyDescent="0.25">
      <c r="A12" s="11">
        <v>6</v>
      </c>
      <c r="B12" s="154">
        <v>4</v>
      </c>
      <c r="C12" s="161"/>
      <c r="D12" s="137">
        <v>4</v>
      </c>
      <c r="E12" s="67" t="s">
        <v>342</v>
      </c>
      <c r="F12" s="4">
        <f t="shared" si="1"/>
        <v>88000</v>
      </c>
      <c r="G12" s="76">
        <f>'Zał. 7 do SIWZ'!Z10</f>
        <v>0</v>
      </c>
      <c r="H12" s="76">
        <f>'Zał. 7 do SIWZ'!AA10</f>
        <v>0</v>
      </c>
      <c r="I12" s="76">
        <f>'Zał. 7 do SIWZ'!AB10</f>
        <v>0</v>
      </c>
      <c r="J12" s="76">
        <f>'Zał. 7 do SIWZ'!AC10</f>
        <v>88000</v>
      </c>
      <c r="K12" s="76">
        <f>'Zał. 7 do SIWZ'!AD10</f>
        <v>0</v>
      </c>
      <c r="L12" s="76">
        <f>'Zał. 7 do SIWZ'!AE10</f>
        <v>0</v>
      </c>
      <c r="M12" s="76">
        <f>'Zał. 7 do SIWZ'!AF10</f>
        <v>0</v>
      </c>
      <c r="N12" s="138">
        <f>'Zał. 7 do SIWZ'!BM10</f>
        <v>3421.6</v>
      </c>
      <c r="O12" s="162">
        <f>'Zał. 7 do SIWZ'!BN10</f>
        <v>4208.57</v>
      </c>
    </row>
    <row r="13" spans="1:16" ht="21" customHeight="1" x14ac:dyDescent="0.25">
      <c r="A13" s="11">
        <v>7</v>
      </c>
      <c r="B13" s="152"/>
      <c r="C13" s="163" t="s">
        <v>30</v>
      </c>
      <c r="D13" s="147"/>
      <c r="E13" s="84" t="s">
        <v>492</v>
      </c>
      <c r="F13" s="141">
        <f t="shared" si="1"/>
        <v>11904400</v>
      </c>
      <c r="G13" s="139">
        <f>G14+G17+G19+G23+G25+G27+G38+G43+G45+G47+G49+G51+G53+G55+G57+G59+G61+G63+G65+G67+G69+G71+G73+G75+G77+G79+G81+G83+G86+G88+G90+G92+G94+G96+G98+G100+G102+G104+G106+G108+G110+G112+G114+G116+G118+G120+G123+G125+G127+G129+G131+G133+G135+G137+G139+G142+G144+G147+G150+G152+G154+G156+G158+G160+G162+G164+G166+G168+G170+G170+G172+G174+G176+G178+G180+G183+G185+G187+G189+G191+G193</f>
        <v>6400</v>
      </c>
      <c r="H13" s="139">
        <f t="shared" ref="H13:O13" si="4">H14+H17+H19+H23+H25+H27+H38+H43+H45+H47+H49+H51+H53+H55+H57+H59+H61+H63+H65+H67+H69+H71+H73+H75+H77+H79+H81+H83+H86+H88+H90+H92+H94+H96+H98+H100+H102+H104+H106+H108+H110+H112+H114+H116+H118+H120+H123+H125+H127+H129+H131+H133+H135+H137+H139+H142+H144+H147+H150+H152+H154+H156+H158+H160+H162+H164+H166+H168+H170+H172+H174+H176+H178+H180+H183+H185+H187+H189+H191+H193</f>
        <v>306000</v>
      </c>
      <c r="I13" s="139">
        <f t="shared" si="4"/>
        <v>320000</v>
      </c>
      <c r="J13" s="139">
        <f t="shared" si="4"/>
        <v>1045000</v>
      </c>
      <c r="K13" s="139">
        <f t="shared" si="4"/>
        <v>1140000</v>
      </c>
      <c r="L13" s="139">
        <f t="shared" si="4"/>
        <v>8152000</v>
      </c>
      <c r="M13" s="139">
        <f t="shared" si="4"/>
        <v>935000</v>
      </c>
      <c r="N13" s="140">
        <f t="shared" si="4"/>
        <v>531477.14000000013</v>
      </c>
      <c r="O13" s="164">
        <f t="shared" si="4"/>
        <v>653716.88000000035</v>
      </c>
    </row>
    <row r="14" spans="1:16" s="23" customFormat="1" ht="21" customHeight="1" x14ac:dyDescent="0.25">
      <c r="A14" s="11">
        <v>8</v>
      </c>
      <c r="B14" s="155"/>
      <c r="C14" s="165">
        <v>1</v>
      </c>
      <c r="D14" s="92"/>
      <c r="E14" s="94" t="s">
        <v>37</v>
      </c>
      <c r="F14" s="143">
        <f t="shared" si="1"/>
        <v>54000</v>
      </c>
      <c r="G14" s="143">
        <f t="shared" ref="G14:O14" si="5">SUM(G15:G16)</f>
        <v>0</v>
      </c>
      <c r="H14" s="143">
        <f t="shared" si="5"/>
        <v>0</v>
      </c>
      <c r="I14" s="143">
        <f t="shared" si="5"/>
        <v>0</v>
      </c>
      <c r="J14" s="143">
        <f t="shared" si="5"/>
        <v>54000</v>
      </c>
      <c r="K14" s="143">
        <f t="shared" si="5"/>
        <v>0</v>
      </c>
      <c r="L14" s="143">
        <f t="shared" si="5"/>
        <v>0</v>
      </c>
      <c r="M14" s="143">
        <f t="shared" si="5"/>
        <v>0</v>
      </c>
      <c r="N14" s="144">
        <f t="shared" si="5"/>
        <v>2453.64</v>
      </c>
      <c r="O14" s="166">
        <f t="shared" si="5"/>
        <v>3017.98</v>
      </c>
    </row>
    <row r="15" spans="1:16" s="23" customFormat="1" ht="21" customHeight="1" x14ac:dyDescent="0.25">
      <c r="A15" s="11">
        <v>9</v>
      </c>
      <c r="B15" s="154">
        <v>5</v>
      </c>
      <c r="C15" s="161"/>
      <c r="D15" s="137">
        <v>1</v>
      </c>
      <c r="E15" s="71" t="s">
        <v>38</v>
      </c>
      <c r="F15" s="4">
        <f t="shared" si="1"/>
        <v>27000</v>
      </c>
      <c r="G15" s="76">
        <f>'Zał. 7 do SIWZ'!Z13</f>
        <v>0</v>
      </c>
      <c r="H15" s="76">
        <f>'Zał. 7 do SIWZ'!AA13</f>
        <v>0</v>
      </c>
      <c r="I15" s="76">
        <f>'Zał. 7 do SIWZ'!AB13</f>
        <v>0</v>
      </c>
      <c r="J15" s="76">
        <f>'Zał. 7 do SIWZ'!AC13</f>
        <v>27000</v>
      </c>
      <c r="K15" s="76">
        <f>'Zał. 7 do SIWZ'!AD13</f>
        <v>0</v>
      </c>
      <c r="L15" s="76">
        <f>'Zał. 7 do SIWZ'!AE13</f>
        <v>0</v>
      </c>
      <c r="M15" s="76">
        <f>'Zał. 7 do SIWZ'!AF13</f>
        <v>0</v>
      </c>
      <c r="N15" s="138">
        <f>'Zał. 7 do SIWZ'!BM13</f>
        <v>1226.82</v>
      </c>
      <c r="O15" s="162">
        <f>'Zał. 7 do SIWZ'!BN13</f>
        <v>1508.99</v>
      </c>
    </row>
    <row r="16" spans="1:16" s="23" customFormat="1" ht="21" customHeight="1" x14ac:dyDescent="0.25">
      <c r="A16" s="11">
        <v>11</v>
      </c>
      <c r="B16" s="154">
        <v>7</v>
      </c>
      <c r="C16" s="161"/>
      <c r="D16" s="137">
        <v>3</v>
      </c>
      <c r="E16" s="71" t="s">
        <v>43</v>
      </c>
      <c r="F16" s="4">
        <f t="shared" si="1"/>
        <v>27000</v>
      </c>
      <c r="G16" s="76">
        <f>'Zał. 7 do SIWZ'!Z14</f>
        <v>0</v>
      </c>
      <c r="H16" s="76">
        <f>'Zał. 7 do SIWZ'!AA14</f>
        <v>0</v>
      </c>
      <c r="I16" s="76">
        <f>'Zał. 7 do SIWZ'!AB14</f>
        <v>0</v>
      </c>
      <c r="J16" s="76">
        <f>'Zał. 7 do SIWZ'!AC14</f>
        <v>27000</v>
      </c>
      <c r="K16" s="76">
        <f>'Zał. 7 do SIWZ'!AD14</f>
        <v>0</v>
      </c>
      <c r="L16" s="76">
        <f>'Zał. 7 do SIWZ'!AE14</f>
        <v>0</v>
      </c>
      <c r="M16" s="76">
        <f>'Zał. 7 do SIWZ'!AF14</f>
        <v>0</v>
      </c>
      <c r="N16" s="138">
        <f>'Zał. 7 do SIWZ'!BM14</f>
        <v>1226.82</v>
      </c>
      <c r="O16" s="162">
        <f>'Zał. 7 do SIWZ'!BN14</f>
        <v>1508.99</v>
      </c>
    </row>
    <row r="17" spans="1:16" s="23" customFormat="1" ht="21" customHeight="1" x14ac:dyDescent="0.25">
      <c r="A17" s="11">
        <v>12</v>
      </c>
      <c r="B17" s="155"/>
      <c r="C17" s="165">
        <v>2</v>
      </c>
      <c r="D17" s="92"/>
      <c r="E17" s="94" t="s">
        <v>45</v>
      </c>
      <c r="F17" s="143">
        <f t="shared" si="1"/>
        <v>396000</v>
      </c>
      <c r="G17" s="143">
        <f t="shared" ref="G17:O17" si="6">SUM(G18:G18)</f>
        <v>0</v>
      </c>
      <c r="H17" s="143">
        <f t="shared" si="6"/>
        <v>0</v>
      </c>
      <c r="I17" s="143">
        <f t="shared" si="6"/>
        <v>0</v>
      </c>
      <c r="J17" s="143">
        <f t="shared" si="6"/>
        <v>0</v>
      </c>
      <c r="K17" s="143">
        <f t="shared" si="6"/>
        <v>0</v>
      </c>
      <c r="L17" s="143">
        <f t="shared" si="6"/>
        <v>396000</v>
      </c>
      <c r="M17" s="143">
        <f t="shared" si="6"/>
        <v>0</v>
      </c>
      <c r="N17" s="144">
        <f t="shared" si="6"/>
        <v>14904.23</v>
      </c>
      <c r="O17" s="166">
        <f t="shared" si="6"/>
        <v>18332.2</v>
      </c>
    </row>
    <row r="18" spans="1:16" ht="21" customHeight="1" x14ac:dyDescent="0.25">
      <c r="A18" s="11">
        <v>13</v>
      </c>
      <c r="B18" s="154">
        <v>8</v>
      </c>
      <c r="C18" s="161"/>
      <c r="D18" s="137">
        <v>1</v>
      </c>
      <c r="E18" s="71" t="s">
        <v>45</v>
      </c>
      <c r="F18" s="4">
        <f t="shared" si="1"/>
        <v>396000</v>
      </c>
      <c r="G18" s="76">
        <f>'Zał. 7 do SIWZ'!Z16</f>
        <v>0</v>
      </c>
      <c r="H18" s="76">
        <f>'Zał. 7 do SIWZ'!AA16</f>
        <v>0</v>
      </c>
      <c r="I18" s="76">
        <f>'Zał. 7 do SIWZ'!AB16</f>
        <v>0</v>
      </c>
      <c r="J18" s="76">
        <f>'Zał. 7 do SIWZ'!AC16</f>
        <v>0</v>
      </c>
      <c r="K18" s="76">
        <f>'Zał. 7 do SIWZ'!AD16</f>
        <v>0</v>
      </c>
      <c r="L18" s="76">
        <f>'Zał. 7 do SIWZ'!AE16</f>
        <v>396000</v>
      </c>
      <c r="M18" s="76">
        <f>'Zał. 7 do SIWZ'!AF16</f>
        <v>0</v>
      </c>
      <c r="N18" s="138">
        <f>'Zał. 7 do SIWZ'!BM16</f>
        <v>14904.23</v>
      </c>
      <c r="O18" s="162">
        <f>'Zał. 7 do SIWZ'!BN16</f>
        <v>18332.2</v>
      </c>
    </row>
    <row r="19" spans="1:16" s="23" customFormat="1" ht="21" customHeight="1" x14ac:dyDescent="0.25">
      <c r="A19" s="11">
        <v>14</v>
      </c>
      <c r="B19" s="155"/>
      <c r="C19" s="165">
        <v>3</v>
      </c>
      <c r="D19" s="92"/>
      <c r="E19" s="94" t="s">
        <v>47</v>
      </c>
      <c r="F19" s="143">
        <f t="shared" si="1"/>
        <v>1126000</v>
      </c>
      <c r="G19" s="143">
        <f t="shared" ref="G19:O19" si="7">SUM(G20:G22)</f>
        <v>0</v>
      </c>
      <c r="H19" s="143">
        <f t="shared" si="7"/>
        <v>9000</v>
      </c>
      <c r="I19" s="143">
        <f t="shared" si="7"/>
        <v>0</v>
      </c>
      <c r="J19" s="143">
        <f t="shared" si="7"/>
        <v>0</v>
      </c>
      <c r="K19" s="143">
        <f t="shared" si="7"/>
        <v>182000</v>
      </c>
      <c r="L19" s="143">
        <f t="shared" si="7"/>
        <v>0</v>
      </c>
      <c r="M19" s="143">
        <f t="shared" si="7"/>
        <v>935000</v>
      </c>
      <c r="N19" s="144">
        <f t="shared" si="7"/>
        <v>87438.590000000011</v>
      </c>
      <c r="O19" s="166">
        <f t="shared" si="7"/>
        <v>107549.47</v>
      </c>
    </row>
    <row r="20" spans="1:16" ht="21" customHeight="1" x14ac:dyDescent="0.25">
      <c r="A20" s="11">
        <v>15</v>
      </c>
      <c r="B20" s="154">
        <v>9</v>
      </c>
      <c r="C20" s="161"/>
      <c r="D20" s="137">
        <v>1</v>
      </c>
      <c r="E20" s="71" t="s">
        <v>48</v>
      </c>
      <c r="F20" s="4">
        <f t="shared" si="1"/>
        <v>935000</v>
      </c>
      <c r="G20" s="76">
        <f>'Zał. 7 do SIWZ'!Z18</f>
        <v>0</v>
      </c>
      <c r="H20" s="76">
        <f>'Zał. 7 do SIWZ'!AA18</f>
        <v>0</v>
      </c>
      <c r="I20" s="76">
        <f>'Zał. 7 do SIWZ'!AB18</f>
        <v>0</v>
      </c>
      <c r="J20" s="76">
        <f>'Zał. 7 do SIWZ'!AC18</f>
        <v>0</v>
      </c>
      <c r="K20" s="76">
        <f>'Zał. 7 do SIWZ'!AD18</f>
        <v>0</v>
      </c>
      <c r="L20" s="76">
        <f>'Zał. 7 do SIWZ'!AE18</f>
        <v>0</v>
      </c>
      <c r="M20" s="76">
        <f>'Zał. 7 do SIWZ'!AF18</f>
        <v>935000</v>
      </c>
      <c r="N20" s="138">
        <f>'Zał. 7 do SIWZ'!BM18</f>
        <v>78801.33</v>
      </c>
      <c r="O20" s="162">
        <f>'Zał. 7 do SIWZ'!BN18</f>
        <v>96925.64</v>
      </c>
    </row>
    <row r="21" spans="1:16" ht="21" customHeight="1" x14ac:dyDescent="0.25">
      <c r="A21" s="11">
        <v>16</v>
      </c>
      <c r="B21" s="154">
        <v>10</v>
      </c>
      <c r="C21" s="161"/>
      <c r="D21" s="137">
        <v>2</v>
      </c>
      <c r="E21" s="71" t="s">
        <v>50</v>
      </c>
      <c r="F21" s="4">
        <f t="shared" si="1"/>
        <v>182000</v>
      </c>
      <c r="G21" s="76">
        <f>'Zał. 7 do SIWZ'!Z19</f>
        <v>0</v>
      </c>
      <c r="H21" s="76">
        <f>'Zał. 7 do SIWZ'!AA19</f>
        <v>0</v>
      </c>
      <c r="I21" s="76">
        <f>'Zał. 7 do SIWZ'!AB19</f>
        <v>0</v>
      </c>
      <c r="J21" s="76">
        <f>'Zał. 7 do SIWZ'!AC19</f>
        <v>0</v>
      </c>
      <c r="K21" s="76">
        <f>'Zał. 7 do SIWZ'!AD19</f>
        <v>182000</v>
      </c>
      <c r="L21" s="76">
        <f>'Zał. 7 do SIWZ'!AE19</f>
        <v>0</v>
      </c>
      <c r="M21" s="76">
        <f>'Zał. 7 do SIWZ'!AF19</f>
        <v>0</v>
      </c>
      <c r="N21" s="138">
        <f>'Zał. 7 do SIWZ'!BM19</f>
        <v>8147.3</v>
      </c>
      <c r="O21" s="162">
        <f>'Zał. 7 do SIWZ'!BN19</f>
        <v>10021.18</v>
      </c>
    </row>
    <row r="22" spans="1:16" ht="21" customHeight="1" x14ac:dyDescent="0.25">
      <c r="A22" s="11">
        <v>17</v>
      </c>
      <c r="B22" s="154">
        <v>11</v>
      </c>
      <c r="C22" s="161"/>
      <c r="D22" s="137">
        <v>3</v>
      </c>
      <c r="E22" s="71" t="s">
        <v>52</v>
      </c>
      <c r="F22" s="4">
        <f t="shared" si="1"/>
        <v>9000</v>
      </c>
      <c r="G22" s="76">
        <f>'Zał. 7 do SIWZ'!Z20</f>
        <v>0</v>
      </c>
      <c r="H22" s="76">
        <f>'Zał. 7 do SIWZ'!AA20</f>
        <v>9000</v>
      </c>
      <c r="I22" s="76">
        <f>'Zał. 7 do SIWZ'!AB20</f>
        <v>0</v>
      </c>
      <c r="J22" s="76">
        <f>'Zał. 7 do SIWZ'!AC20</f>
        <v>0</v>
      </c>
      <c r="K22" s="76">
        <f>'Zał. 7 do SIWZ'!AD20</f>
        <v>0</v>
      </c>
      <c r="L22" s="76">
        <f>'Zał. 7 do SIWZ'!AE20</f>
        <v>0</v>
      </c>
      <c r="M22" s="76">
        <f>'Zał. 7 do SIWZ'!AF20</f>
        <v>0</v>
      </c>
      <c r="N22" s="138">
        <f>'Zał. 7 do SIWZ'!BM20</f>
        <v>489.96</v>
      </c>
      <c r="O22" s="162">
        <f>'Zał. 7 do SIWZ'!BN20</f>
        <v>602.65</v>
      </c>
    </row>
    <row r="23" spans="1:16" s="23" customFormat="1" ht="21" customHeight="1" x14ac:dyDescent="0.25">
      <c r="A23" s="11">
        <v>18</v>
      </c>
      <c r="B23" s="155"/>
      <c r="C23" s="165">
        <v>4</v>
      </c>
      <c r="D23" s="92"/>
      <c r="E23" s="94" t="s">
        <v>54</v>
      </c>
      <c r="F23" s="143">
        <f t="shared" si="1"/>
        <v>550000</v>
      </c>
      <c r="G23" s="143">
        <f t="shared" ref="G23:O23" si="8">SUM(G24:G24)</f>
        <v>0</v>
      </c>
      <c r="H23" s="143">
        <f t="shared" si="8"/>
        <v>0</v>
      </c>
      <c r="I23" s="143">
        <f t="shared" si="8"/>
        <v>0</v>
      </c>
      <c r="J23" s="143">
        <f t="shared" si="8"/>
        <v>0</v>
      </c>
      <c r="K23" s="143">
        <f t="shared" si="8"/>
        <v>0</v>
      </c>
      <c r="L23" s="143">
        <f t="shared" si="8"/>
        <v>550000</v>
      </c>
      <c r="M23" s="143">
        <f t="shared" si="8"/>
        <v>0</v>
      </c>
      <c r="N23" s="144">
        <f t="shared" si="8"/>
        <v>17366.689999999999</v>
      </c>
      <c r="O23" s="166">
        <f t="shared" si="8"/>
        <v>21361.03</v>
      </c>
    </row>
    <row r="24" spans="1:16" s="32" customFormat="1" ht="21" customHeight="1" x14ac:dyDescent="0.25">
      <c r="A24" s="11">
        <v>19</v>
      </c>
      <c r="B24" s="154">
        <v>12</v>
      </c>
      <c r="C24" s="161"/>
      <c r="D24" s="137">
        <v>1</v>
      </c>
      <c r="E24" s="71" t="s">
        <v>54</v>
      </c>
      <c r="F24" s="4">
        <f t="shared" si="1"/>
        <v>550000</v>
      </c>
      <c r="G24" s="76">
        <f>'Zał. 7 do SIWZ'!Z22</f>
        <v>0</v>
      </c>
      <c r="H24" s="76">
        <f>'Zał. 7 do SIWZ'!AA22</f>
        <v>0</v>
      </c>
      <c r="I24" s="76">
        <f>'Zał. 7 do SIWZ'!AB22</f>
        <v>0</v>
      </c>
      <c r="J24" s="76">
        <f>'Zał. 7 do SIWZ'!AC22</f>
        <v>0</v>
      </c>
      <c r="K24" s="76">
        <f>'Zał. 7 do SIWZ'!AD22</f>
        <v>0</v>
      </c>
      <c r="L24" s="76">
        <f>'Zał. 7 do SIWZ'!AE22</f>
        <v>550000</v>
      </c>
      <c r="M24" s="76">
        <f>'Zał. 7 do SIWZ'!AF22</f>
        <v>0</v>
      </c>
      <c r="N24" s="138">
        <f>'Zał. 7 do SIWZ'!BM22</f>
        <v>17366.689999999999</v>
      </c>
      <c r="O24" s="162">
        <f>'Zał. 7 do SIWZ'!BN22</f>
        <v>21361.03</v>
      </c>
    </row>
    <row r="25" spans="1:16" s="109" customFormat="1" ht="21" customHeight="1" x14ac:dyDescent="0.25">
      <c r="A25" s="11">
        <v>20</v>
      </c>
      <c r="B25" s="155"/>
      <c r="C25" s="165">
        <v>5</v>
      </c>
      <c r="D25" s="92"/>
      <c r="E25" s="94" t="s">
        <v>62</v>
      </c>
      <c r="F25" s="143">
        <f t="shared" si="1"/>
        <v>281000</v>
      </c>
      <c r="G25" s="143">
        <f t="shared" ref="G25:O25" si="9">SUM(G26)</f>
        <v>0</v>
      </c>
      <c r="H25" s="143">
        <f t="shared" si="9"/>
        <v>0</v>
      </c>
      <c r="I25" s="143">
        <f t="shared" si="9"/>
        <v>0</v>
      </c>
      <c r="J25" s="143">
        <f t="shared" si="9"/>
        <v>0</v>
      </c>
      <c r="K25" s="143">
        <f t="shared" si="9"/>
        <v>0</v>
      </c>
      <c r="L25" s="143">
        <f t="shared" si="9"/>
        <v>281000</v>
      </c>
      <c r="M25" s="143">
        <f t="shared" si="9"/>
        <v>0</v>
      </c>
      <c r="N25" s="144">
        <f t="shared" si="9"/>
        <v>11311.97</v>
      </c>
      <c r="O25" s="166">
        <f t="shared" si="9"/>
        <v>13913.72</v>
      </c>
    </row>
    <row r="26" spans="1:16" ht="21" customHeight="1" x14ac:dyDescent="0.25">
      <c r="A26" s="11">
        <v>21</v>
      </c>
      <c r="B26" s="154">
        <v>13</v>
      </c>
      <c r="C26" s="161"/>
      <c r="D26" s="137">
        <v>1</v>
      </c>
      <c r="E26" s="71" t="s">
        <v>62</v>
      </c>
      <c r="F26" s="4">
        <f t="shared" si="1"/>
        <v>281000</v>
      </c>
      <c r="G26" s="76">
        <f>'Zał. 7 do SIWZ'!Z24</f>
        <v>0</v>
      </c>
      <c r="H26" s="76">
        <f>'Zał. 7 do SIWZ'!AA24</f>
        <v>0</v>
      </c>
      <c r="I26" s="76">
        <f>'Zał. 7 do SIWZ'!AB24</f>
        <v>0</v>
      </c>
      <c r="J26" s="76">
        <f>'Zał. 7 do SIWZ'!AC24</f>
        <v>0</v>
      </c>
      <c r="K26" s="76">
        <f>'Zał. 7 do SIWZ'!AD24</f>
        <v>0</v>
      </c>
      <c r="L26" s="76">
        <f>'Zał. 7 do SIWZ'!AE24</f>
        <v>281000</v>
      </c>
      <c r="M26" s="76">
        <f>'Zał. 7 do SIWZ'!AF24</f>
        <v>0</v>
      </c>
      <c r="N26" s="138">
        <f>'Zał. 7 do SIWZ'!BM24</f>
        <v>11311.97</v>
      </c>
      <c r="O26" s="162">
        <f>'Zał. 7 do SIWZ'!BN24</f>
        <v>13913.72</v>
      </c>
    </row>
    <row r="27" spans="1:16" s="23" customFormat="1" ht="21" customHeight="1" x14ac:dyDescent="0.25">
      <c r="A27" s="11">
        <v>24</v>
      </c>
      <c r="B27" s="155"/>
      <c r="C27" s="165">
        <v>6</v>
      </c>
      <c r="D27" s="92"/>
      <c r="E27" s="94" t="s">
        <v>67</v>
      </c>
      <c r="F27" s="143">
        <f t="shared" si="1"/>
        <v>134400</v>
      </c>
      <c r="G27" s="143">
        <f t="shared" ref="G27:O27" si="10">SUM(G28:G37)</f>
        <v>400</v>
      </c>
      <c r="H27" s="143">
        <f t="shared" si="10"/>
        <v>12000</v>
      </c>
      <c r="I27" s="143">
        <f t="shared" si="10"/>
        <v>0</v>
      </c>
      <c r="J27" s="143">
        <f t="shared" si="10"/>
        <v>122000</v>
      </c>
      <c r="K27" s="143">
        <f t="shared" si="10"/>
        <v>0</v>
      </c>
      <c r="L27" s="143">
        <f t="shared" si="10"/>
        <v>0</v>
      </c>
      <c r="M27" s="143">
        <f t="shared" si="10"/>
        <v>0</v>
      </c>
      <c r="N27" s="144">
        <f t="shared" si="10"/>
        <v>6602.58</v>
      </c>
      <c r="O27" s="166">
        <f t="shared" si="10"/>
        <v>8121.1899999999978</v>
      </c>
    </row>
    <row r="28" spans="1:16" ht="21" customHeight="1" x14ac:dyDescent="0.25">
      <c r="A28" s="11">
        <v>25</v>
      </c>
      <c r="B28" s="154">
        <v>15</v>
      </c>
      <c r="C28" s="161"/>
      <c r="D28" s="137">
        <v>1</v>
      </c>
      <c r="E28" s="71" t="s">
        <v>68</v>
      </c>
      <c r="F28" s="4">
        <f t="shared" si="1"/>
        <v>27000</v>
      </c>
      <c r="G28" s="76">
        <f>'Zał. 7 do SIWZ'!Z26</f>
        <v>0</v>
      </c>
      <c r="H28" s="76">
        <f>'Zał. 7 do SIWZ'!AA26</f>
        <v>0</v>
      </c>
      <c r="I28" s="76">
        <f>'Zał. 7 do SIWZ'!AB26</f>
        <v>0</v>
      </c>
      <c r="J28" s="76">
        <f>'Zał. 7 do SIWZ'!AC26</f>
        <v>27000</v>
      </c>
      <c r="K28" s="76">
        <f>'Zał. 7 do SIWZ'!AD26</f>
        <v>0</v>
      </c>
      <c r="L28" s="76">
        <f>'Zał. 7 do SIWZ'!AE26</f>
        <v>0</v>
      </c>
      <c r="M28" s="76">
        <f>'Zał. 7 do SIWZ'!AF26</f>
        <v>0</v>
      </c>
      <c r="N28" s="138">
        <f>'Zał. 7 do SIWZ'!BM26</f>
        <v>1226.82</v>
      </c>
      <c r="O28" s="162">
        <f>'Zał. 7 do SIWZ'!BN26</f>
        <v>1508.99</v>
      </c>
      <c r="P28" s="23"/>
    </row>
    <row r="29" spans="1:16" s="32" customFormat="1" ht="21" customHeight="1" x14ac:dyDescent="0.25">
      <c r="A29" s="11">
        <v>26</v>
      </c>
      <c r="B29" s="154">
        <v>16</v>
      </c>
      <c r="C29" s="161"/>
      <c r="D29" s="137">
        <v>2</v>
      </c>
      <c r="E29" s="71" t="s">
        <v>72</v>
      </c>
      <c r="F29" s="4">
        <f t="shared" si="1"/>
        <v>21000</v>
      </c>
      <c r="G29" s="76">
        <f>'Zał. 7 do SIWZ'!Z27</f>
        <v>0</v>
      </c>
      <c r="H29" s="76">
        <f>'Zał. 7 do SIWZ'!AA27</f>
        <v>0</v>
      </c>
      <c r="I29" s="76">
        <f>'Zał. 7 do SIWZ'!AB27</f>
        <v>0</v>
      </c>
      <c r="J29" s="76">
        <f>'Zał. 7 do SIWZ'!AC27</f>
        <v>21000</v>
      </c>
      <c r="K29" s="76">
        <f>'Zał. 7 do SIWZ'!AD27</f>
        <v>0</v>
      </c>
      <c r="L29" s="76">
        <f>'Zał. 7 do SIWZ'!AE27</f>
        <v>0</v>
      </c>
      <c r="M29" s="76">
        <f>'Zał. 7 do SIWZ'!AF27</f>
        <v>0</v>
      </c>
      <c r="N29" s="138">
        <f>'Zał. 7 do SIWZ'!BM27</f>
        <v>1010.94</v>
      </c>
      <c r="O29" s="162">
        <f>'Zał. 7 do SIWZ'!BN27</f>
        <v>1243.46</v>
      </c>
      <c r="P29" s="23"/>
    </row>
    <row r="30" spans="1:16" ht="21" customHeight="1" x14ac:dyDescent="0.25">
      <c r="A30" s="11">
        <v>27</v>
      </c>
      <c r="B30" s="154">
        <v>17</v>
      </c>
      <c r="C30" s="161"/>
      <c r="D30" s="137">
        <v>3</v>
      </c>
      <c r="E30" s="71" t="s">
        <v>390</v>
      </c>
      <c r="F30" s="4">
        <f t="shared" si="1"/>
        <v>3000</v>
      </c>
      <c r="G30" s="76">
        <f>'Zał. 7 do SIWZ'!Z28</f>
        <v>0</v>
      </c>
      <c r="H30" s="76">
        <f>'Zał. 7 do SIWZ'!AA28</f>
        <v>3000</v>
      </c>
      <c r="I30" s="76">
        <f>'Zał. 7 do SIWZ'!AB28</f>
        <v>0</v>
      </c>
      <c r="J30" s="76">
        <f>'Zał. 7 do SIWZ'!AC28</f>
        <v>0</v>
      </c>
      <c r="K30" s="76">
        <f>'Zał. 7 do SIWZ'!AD28</f>
        <v>0</v>
      </c>
      <c r="L30" s="76">
        <f>'Zał. 7 do SIWZ'!AE28</f>
        <v>0</v>
      </c>
      <c r="M30" s="76">
        <f>'Zał. 7 do SIWZ'!AF28</f>
        <v>0</v>
      </c>
      <c r="N30" s="138">
        <f>'Zał. 7 do SIWZ'!BM28</f>
        <v>217.5</v>
      </c>
      <c r="O30" s="162">
        <f>'Zał. 7 do SIWZ'!BN28</f>
        <v>267.52999999999997</v>
      </c>
      <c r="P30" s="23"/>
    </row>
    <row r="31" spans="1:16" s="32" customFormat="1" ht="21" customHeight="1" x14ac:dyDescent="0.25">
      <c r="A31" s="11">
        <v>28</v>
      </c>
      <c r="B31" s="154">
        <v>18</v>
      </c>
      <c r="C31" s="161"/>
      <c r="D31" s="137">
        <v>4</v>
      </c>
      <c r="E31" s="71" t="s">
        <v>390</v>
      </c>
      <c r="F31" s="4">
        <f t="shared" si="1"/>
        <v>400</v>
      </c>
      <c r="G31" s="76">
        <f>'Zał. 7 do SIWZ'!Z29</f>
        <v>400</v>
      </c>
      <c r="H31" s="76">
        <f>'Zał. 7 do SIWZ'!AA29</f>
        <v>0</v>
      </c>
      <c r="I31" s="76">
        <f>'Zał. 7 do SIWZ'!AB29</f>
        <v>0</v>
      </c>
      <c r="J31" s="76">
        <f>'Zał. 7 do SIWZ'!AC29</f>
        <v>0</v>
      </c>
      <c r="K31" s="76">
        <f>'Zał. 7 do SIWZ'!AD29</f>
        <v>0</v>
      </c>
      <c r="L31" s="76">
        <f>'Zał. 7 do SIWZ'!AE29</f>
        <v>0</v>
      </c>
      <c r="M31" s="76">
        <f>'Zał. 7 do SIWZ'!AF29</f>
        <v>0</v>
      </c>
      <c r="N31" s="138">
        <f>'Zał. 7 do SIWZ'!BM29</f>
        <v>66.22</v>
      </c>
      <c r="O31" s="162">
        <f>'Zał. 7 do SIWZ'!BN29</f>
        <v>81.45</v>
      </c>
      <c r="P31" s="23"/>
    </row>
    <row r="32" spans="1:16" s="32" customFormat="1" ht="21" customHeight="1" x14ac:dyDescent="0.25">
      <c r="A32" s="11">
        <v>29</v>
      </c>
      <c r="B32" s="154">
        <v>19</v>
      </c>
      <c r="C32" s="161"/>
      <c r="D32" s="137">
        <v>5</v>
      </c>
      <c r="E32" s="71" t="s">
        <v>390</v>
      </c>
      <c r="F32" s="4">
        <f t="shared" si="1"/>
        <v>28000</v>
      </c>
      <c r="G32" s="76">
        <f>'Zał. 7 do SIWZ'!Z30</f>
        <v>0</v>
      </c>
      <c r="H32" s="76">
        <f>'Zał. 7 do SIWZ'!AA30</f>
        <v>0</v>
      </c>
      <c r="I32" s="76">
        <f>'Zał. 7 do SIWZ'!AB30</f>
        <v>0</v>
      </c>
      <c r="J32" s="76">
        <f>'Zał. 7 do SIWZ'!AC30</f>
        <v>28000</v>
      </c>
      <c r="K32" s="76">
        <f>'Zał. 7 do SIWZ'!AD30</f>
        <v>0</v>
      </c>
      <c r="L32" s="76">
        <f>'Zał. 7 do SIWZ'!AE30</f>
        <v>0</v>
      </c>
      <c r="M32" s="76">
        <f>'Zał. 7 do SIWZ'!AF30</f>
        <v>0</v>
      </c>
      <c r="N32" s="138">
        <f>'Zał. 7 do SIWZ'!BM30</f>
        <v>1262.8</v>
      </c>
      <c r="O32" s="162">
        <f>'Zał. 7 do SIWZ'!BN30</f>
        <v>1553.24</v>
      </c>
      <c r="P32" s="23"/>
    </row>
    <row r="33" spans="1:16" s="32" customFormat="1" ht="21" customHeight="1" x14ac:dyDescent="0.25">
      <c r="A33" s="11">
        <v>29</v>
      </c>
      <c r="B33" s="154">
        <v>19</v>
      </c>
      <c r="C33" s="161"/>
      <c r="D33" s="137">
        <v>6</v>
      </c>
      <c r="E33" s="71" t="s">
        <v>390</v>
      </c>
      <c r="F33" s="4">
        <f t="shared" ref="F33:F34" si="11">SUM(G33:M33)</f>
        <v>28000</v>
      </c>
      <c r="G33" s="76">
        <f>'Zał. 7 do SIWZ'!Z31</f>
        <v>0</v>
      </c>
      <c r="H33" s="76">
        <f>'Zał. 7 do SIWZ'!AA31</f>
        <v>0</v>
      </c>
      <c r="I33" s="76">
        <f>'Zał. 7 do SIWZ'!AB31</f>
        <v>0</v>
      </c>
      <c r="J33" s="76">
        <f>'Zał. 7 do SIWZ'!AC31</f>
        <v>28000</v>
      </c>
      <c r="K33" s="76">
        <f>'Zał. 7 do SIWZ'!AD31</f>
        <v>0</v>
      </c>
      <c r="L33" s="76">
        <f>'Zał. 7 do SIWZ'!AE31</f>
        <v>0</v>
      </c>
      <c r="M33" s="76">
        <f>'Zał. 7 do SIWZ'!AF31</f>
        <v>0</v>
      </c>
      <c r="N33" s="138">
        <f>'Zał. 7 do SIWZ'!BM31</f>
        <v>1262.8</v>
      </c>
      <c r="O33" s="162">
        <f>'Zał. 7 do SIWZ'!BN31</f>
        <v>1553.24</v>
      </c>
      <c r="P33" s="23"/>
    </row>
    <row r="34" spans="1:16" ht="21" customHeight="1" x14ac:dyDescent="0.25">
      <c r="A34" s="11">
        <v>27</v>
      </c>
      <c r="B34" s="154">
        <v>17</v>
      </c>
      <c r="C34" s="161"/>
      <c r="D34" s="137">
        <v>7</v>
      </c>
      <c r="E34" s="71" t="s">
        <v>390</v>
      </c>
      <c r="F34" s="4">
        <f t="shared" si="11"/>
        <v>3000</v>
      </c>
      <c r="G34" s="76">
        <f>'Zał. 7 do SIWZ'!Z32</f>
        <v>0</v>
      </c>
      <c r="H34" s="76">
        <f>'Zał. 7 do SIWZ'!AA32</f>
        <v>3000</v>
      </c>
      <c r="I34" s="76">
        <f>'Zał. 7 do SIWZ'!AB32</f>
        <v>0</v>
      </c>
      <c r="J34" s="76">
        <f>'Zał. 7 do SIWZ'!AC32</f>
        <v>0</v>
      </c>
      <c r="K34" s="76">
        <f>'Zał. 7 do SIWZ'!AD32</f>
        <v>0</v>
      </c>
      <c r="L34" s="76">
        <f>'Zał. 7 do SIWZ'!AE32</f>
        <v>0</v>
      </c>
      <c r="M34" s="76">
        <f>'Zał. 7 do SIWZ'!AF32</f>
        <v>0</v>
      </c>
      <c r="N34" s="138">
        <f>'Zał. 7 do SIWZ'!BM32</f>
        <v>217.5</v>
      </c>
      <c r="O34" s="162">
        <f>'Zał. 7 do SIWZ'!BN32</f>
        <v>267.52999999999997</v>
      </c>
      <c r="P34" s="23"/>
    </row>
    <row r="35" spans="1:16" ht="21" customHeight="1" x14ac:dyDescent="0.25">
      <c r="A35" s="11">
        <v>27</v>
      </c>
      <c r="B35" s="154">
        <v>17</v>
      </c>
      <c r="C35" s="161"/>
      <c r="D35" s="137">
        <v>8</v>
      </c>
      <c r="E35" s="71" t="s">
        <v>390</v>
      </c>
      <c r="F35" s="4">
        <f t="shared" ref="F35:F36" si="12">SUM(G35:M35)</f>
        <v>3000</v>
      </c>
      <c r="G35" s="76">
        <f>'Zał. 7 do SIWZ'!Z33</f>
        <v>0</v>
      </c>
      <c r="H35" s="76">
        <f>'Zał. 7 do SIWZ'!AA33</f>
        <v>3000</v>
      </c>
      <c r="I35" s="76">
        <f>'Zał. 7 do SIWZ'!AB33</f>
        <v>0</v>
      </c>
      <c r="J35" s="76">
        <f>'Zał. 7 do SIWZ'!AC33</f>
        <v>0</v>
      </c>
      <c r="K35" s="76">
        <f>'Zał. 7 do SIWZ'!AD33</f>
        <v>0</v>
      </c>
      <c r="L35" s="76">
        <f>'Zał. 7 do SIWZ'!AE33</f>
        <v>0</v>
      </c>
      <c r="M35" s="76">
        <f>'Zał. 7 do SIWZ'!AF33</f>
        <v>0</v>
      </c>
      <c r="N35" s="138">
        <f>'Zał. 7 do SIWZ'!BM33</f>
        <v>217.5</v>
      </c>
      <c r="O35" s="162">
        <f>'Zał. 7 do SIWZ'!BN33</f>
        <v>267.52999999999997</v>
      </c>
      <c r="P35" s="23"/>
    </row>
    <row r="36" spans="1:16" s="32" customFormat="1" ht="21" customHeight="1" x14ac:dyDescent="0.25">
      <c r="A36" s="11">
        <v>29</v>
      </c>
      <c r="B36" s="154">
        <v>19</v>
      </c>
      <c r="C36" s="161"/>
      <c r="D36" s="137">
        <v>9</v>
      </c>
      <c r="E36" s="71" t="s">
        <v>390</v>
      </c>
      <c r="F36" s="4">
        <f t="shared" si="12"/>
        <v>18000</v>
      </c>
      <c r="G36" s="76">
        <f>'Zał. 7 do SIWZ'!Z34</f>
        <v>0</v>
      </c>
      <c r="H36" s="76">
        <f>'Zał. 7 do SIWZ'!AA34</f>
        <v>0</v>
      </c>
      <c r="I36" s="76">
        <f>'Zał. 7 do SIWZ'!AB34</f>
        <v>0</v>
      </c>
      <c r="J36" s="76">
        <f>'Zał. 7 do SIWZ'!AC34</f>
        <v>18000</v>
      </c>
      <c r="K36" s="76">
        <f>'Zał. 7 do SIWZ'!AD34</f>
        <v>0</v>
      </c>
      <c r="L36" s="76">
        <f>'Zał. 7 do SIWZ'!AE34</f>
        <v>0</v>
      </c>
      <c r="M36" s="76">
        <f>'Zał. 7 do SIWZ'!AF34</f>
        <v>0</v>
      </c>
      <c r="N36" s="138">
        <f>'Zał. 7 do SIWZ'!BM34</f>
        <v>903</v>
      </c>
      <c r="O36" s="162">
        <f>'Zał. 7 do SIWZ'!BN34</f>
        <v>1110.69</v>
      </c>
      <c r="P36" s="23"/>
    </row>
    <row r="37" spans="1:16" s="32" customFormat="1" ht="21" customHeight="1" x14ac:dyDescent="0.25">
      <c r="A37" s="11">
        <v>30</v>
      </c>
      <c r="B37" s="154">
        <v>20</v>
      </c>
      <c r="C37" s="161"/>
      <c r="D37" s="137">
        <v>10</v>
      </c>
      <c r="E37" s="71" t="s">
        <v>390</v>
      </c>
      <c r="F37" s="4">
        <f t="shared" si="1"/>
        <v>3000</v>
      </c>
      <c r="G37" s="76">
        <f>'Zał. 7 do SIWZ'!Z35</f>
        <v>0</v>
      </c>
      <c r="H37" s="76">
        <f>'Zał. 7 do SIWZ'!AA35</f>
        <v>3000</v>
      </c>
      <c r="I37" s="76">
        <f>'Zał. 7 do SIWZ'!AB35</f>
        <v>0</v>
      </c>
      <c r="J37" s="76">
        <f>'Zał. 7 do SIWZ'!AC35</f>
        <v>0</v>
      </c>
      <c r="K37" s="76">
        <f>'Zał. 7 do SIWZ'!AD35</f>
        <v>0</v>
      </c>
      <c r="L37" s="76">
        <f>'Zał. 7 do SIWZ'!AE35</f>
        <v>0</v>
      </c>
      <c r="M37" s="76">
        <f>'Zał. 7 do SIWZ'!AF35</f>
        <v>0</v>
      </c>
      <c r="N37" s="138">
        <f>'Zał. 7 do SIWZ'!BM35</f>
        <v>217.5</v>
      </c>
      <c r="O37" s="162">
        <f>'Zał. 7 do SIWZ'!BN35</f>
        <v>267.52999999999997</v>
      </c>
      <c r="P37" s="23"/>
    </row>
    <row r="38" spans="1:16" s="23" customFormat="1" ht="21" customHeight="1" x14ac:dyDescent="0.25">
      <c r="A38" s="11">
        <v>31</v>
      </c>
      <c r="B38" s="155"/>
      <c r="C38" s="165">
        <v>7</v>
      </c>
      <c r="D38" s="92"/>
      <c r="E38" s="94" t="s">
        <v>79</v>
      </c>
      <c r="F38" s="143">
        <f t="shared" si="1"/>
        <v>592000</v>
      </c>
      <c r="G38" s="143">
        <f t="shared" ref="G38:O38" si="13">SUM(G39:G42)</f>
        <v>0</v>
      </c>
      <c r="H38" s="143">
        <f t="shared" si="13"/>
        <v>0</v>
      </c>
      <c r="I38" s="143">
        <f t="shared" si="13"/>
        <v>0</v>
      </c>
      <c r="J38" s="143">
        <f t="shared" si="13"/>
        <v>72000</v>
      </c>
      <c r="K38" s="143">
        <f t="shared" si="13"/>
        <v>201000</v>
      </c>
      <c r="L38" s="143">
        <f t="shared" si="13"/>
        <v>319000</v>
      </c>
      <c r="M38" s="143">
        <f t="shared" si="13"/>
        <v>0</v>
      </c>
      <c r="N38" s="144">
        <f t="shared" si="13"/>
        <v>23723.279999999999</v>
      </c>
      <c r="O38" s="166">
        <f t="shared" si="13"/>
        <v>29179.629999999997</v>
      </c>
    </row>
    <row r="39" spans="1:16" ht="21" customHeight="1" x14ac:dyDescent="0.25">
      <c r="A39" s="11">
        <v>32</v>
      </c>
      <c r="B39" s="154">
        <v>21</v>
      </c>
      <c r="C39" s="161"/>
      <c r="D39" s="137">
        <v>1</v>
      </c>
      <c r="E39" s="67" t="s">
        <v>80</v>
      </c>
      <c r="F39" s="4">
        <f t="shared" si="1"/>
        <v>319000</v>
      </c>
      <c r="G39" s="76">
        <f>'Zał. 7 do SIWZ'!Z37</f>
        <v>0</v>
      </c>
      <c r="H39" s="76">
        <f>'Zał. 7 do SIWZ'!AA37</f>
        <v>0</v>
      </c>
      <c r="I39" s="76">
        <f>'Zał. 7 do SIWZ'!AB37</f>
        <v>0</v>
      </c>
      <c r="J39" s="76">
        <f>'Zał. 7 do SIWZ'!AC37</f>
        <v>0</v>
      </c>
      <c r="K39" s="76">
        <f>'Zał. 7 do SIWZ'!AD37</f>
        <v>0</v>
      </c>
      <c r="L39" s="76">
        <f>'Zał. 7 do SIWZ'!AE37</f>
        <v>319000</v>
      </c>
      <c r="M39" s="76">
        <f>'Zał. 7 do SIWZ'!AF37</f>
        <v>0</v>
      </c>
      <c r="N39" s="138">
        <f>'Zał. 7 do SIWZ'!BM37</f>
        <v>10994.19</v>
      </c>
      <c r="O39" s="162">
        <f>'Zał. 7 do SIWZ'!BN37</f>
        <v>13522.85</v>
      </c>
    </row>
    <row r="40" spans="1:16" ht="21" customHeight="1" x14ac:dyDescent="0.25">
      <c r="A40" s="11">
        <v>33</v>
      </c>
      <c r="B40" s="154">
        <v>22</v>
      </c>
      <c r="C40" s="161"/>
      <c r="D40" s="137">
        <v>2</v>
      </c>
      <c r="E40" s="67" t="s">
        <v>83</v>
      </c>
      <c r="F40" s="4">
        <f t="shared" si="1"/>
        <v>94000</v>
      </c>
      <c r="G40" s="76">
        <f>'Zał. 7 do SIWZ'!Z38</f>
        <v>0</v>
      </c>
      <c r="H40" s="76">
        <f>'Zał. 7 do SIWZ'!AA38</f>
        <v>0</v>
      </c>
      <c r="I40" s="76">
        <f>'Zał. 7 do SIWZ'!AB38</f>
        <v>0</v>
      </c>
      <c r="J40" s="76">
        <f>'Zał. 7 do SIWZ'!AC38</f>
        <v>0</v>
      </c>
      <c r="K40" s="76">
        <f>'Zał. 7 do SIWZ'!AD38</f>
        <v>94000</v>
      </c>
      <c r="L40" s="76">
        <f>'Zał. 7 do SIWZ'!AE38</f>
        <v>0</v>
      </c>
      <c r="M40" s="76">
        <f>'Zał. 7 do SIWZ'!AF38</f>
        <v>0</v>
      </c>
      <c r="N40" s="138">
        <f>'Zał. 7 do SIWZ'!BM38</f>
        <v>4738.46</v>
      </c>
      <c r="O40" s="162">
        <f>'Zał. 7 do SIWZ'!BN38</f>
        <v>5828.31</v>
      </c>
    </row>
    <row r="41" spans="1:16" s="32" customFormat="1" ht="21" customHeight="1" x14ac:dyDescent="0.25">
      <c r="A41" s="11">
        <v>29</v>
      </c>
      <c r="B41" s="154">
        <v>19</v>
      </c>
      <c r="C41" s="161"/>
      <c r="D41" s="137">
        <v>3</v>
      </c>
      <c r="E41" s="71" t="s">
        <v>455</v>
      </c>
      <c r="F41" s="4">
        <f t="shared" si="1"/>
        <v>72000</v>
      </c>
      <c r="G41" s="76">
        <f>'Zał. 7 do SIWZ'!Z39</f>
        <v>0</v>
      </c>
      <c r="H41" s="76">
        <f>'Zał. 7 do SIWZ'!AA39</f>
        <v>0</v>
      </c>
      <c r="I41" s="76">
        <f>'Zał. 7 do SIWZ'!AB39</f>
        <v>0</v>
      </c>
      <c r="J41" s="76">
        <f>'Zał. 7 do SIWZ'!AC39</f>
        <v>72000</v>
      </c>
      <c r="K41" s="76">
        <f>'Zał. 7 do SIWZ'!AD39</f>
        <v>0</v>
      </c>
      <c r="L41" s="76">
        <f>'Zał. 7 do SIWZ'!AE39</f>
        <v>0</v>
      </c>
      <c r="M41" s="76">
        <f>'Zał. 7 do SIWZ'!AF39</f>
        <v>0</v>
      </c>
      <c r="N41" s="138">
        <f>'Zał. 7 do SIWZ'!BM39</f>
        <v>2845.92</v>
      </c>
      <c r="O41" s="162">
        <f>'Zał. 7 do SIWZ'!BN39</f>
        <v>3500.48</v>
      </c>
      <c r="P41" s="23"/>
    </row>
    <row r="42" spans="1:16" ht="21" customHeight="1" x14ac:dyDescent="0.25">
      <c r="A42" s="11">
        <v>34</v>
      </c>
      <c r="B42" s="154">
        <v>23</v>
      </c>
      <c r="C42" s="161"/>
      <c r="D42" s="137">
        <v>4</v>
      </c>
      <c r="E42" s="71" t="s">
        <v>495</v>
      </c>
      <c r="F42" s="4">
        <f t="shared" si="1"/>
        <v>107000</v>
      </c>
      <c r="G42" s="76">
        <f>'Zał. 7 do SIWZ'!Z40</f>
        <v>0</v>
      </c>
      <c r="H42" s="76">
        <f>'Zał. 7 do SIWZ'!AA40</f>
        <v>0</v>
      </c>
      <c r="I42" s="76">
        <f>'Zał. 7 do SIWZ'!AB40</f>
        <v>0</v>
      </c>
      <c r="J42" s="76">
        <f>'Zał. 7 do SIWZ'!AC40</f>
        <v>0</v>
      </c>
      <c r="K42" s="76">
        <f>'Zał. 7 do SIWZ'!AD40</f>
        <v>107000</v>
      </c>
      <c r="L42" s="76">
        <f>'Zał. 7 do SIWZ'!AE40</f>
        <v>0</v>
      </c>
      <c r="M42" s="76">
        <f>'Zał. 7 do SIWZ'!AF40</f>
        <v>0</v>
      </c>
      <c r="N42" s="138">
        <f>'Zał. 7 do SIWZ'!BM40</f>
        <v>5144.71</v>
      </c>
      <c r="O42" s="162">
        <f>'Zał. 7 do SIWZ'!BN40</f>
        <v>6327.99</v>
      </c>
    </row>
    <row r="43" spans="1:16" s="23" customFormat="1" ht="21" customHeight="1" x14ac:dyDescent="0.25">
      <c r="A43" s="11">
        <v>35</v>
      </c>
      <c r="B43" s="155"/>
      <c r="C43" s="165">
        <v>8</v>
      </c>
      <c r="D43" s="92"/>
      <c r="E43" s="94" t="s">
        <v>86</v>
      </c>
      <c r="F43" s="143">
        <f t="shared" si="1"/>
        <v>16000</v>
      </c>
      <c r="G43" s="143">
        <f t="shared" ref="G43:O43" si="14">SUM(G44)</f>
        <v>0</v>
      </c>
      <c r="H43" s="143">
        <f t="shared" si="14"/>
        <v>0</v>
      </c>
      <c r="I43" s="143">
        <f t="shared" si="14"/>
        <v>16000</v>
      </c>
      <c r="J43" s="143">
        <f t="shared" si="14"/>
        <v>0</v>
      </c>
      <c r="K43" s="143">
        <f t="shared" si="14"/>
        <v>0</v>
      </c>
      <c r="L43" s="143">
        <f t="shared" si="14"/>
        <v>0</v>
      </c>
      <c r="M43" s="143">
        <f t="shared" si="14"/>
        <v>0</v>
      </c>
      <c r="N43" s="144">
        <f t="shared" si="14"/>
        <v>831.04</v>
      </c>
      <c r="O43" s="166">
        <f t="shared" si="14"/>
        <v>1022.18</v>
      </c>
    </row>
    <row r="44" spans="1:16" s="23" customFormat="1" ht="21" customHeight="1" x14ac:dyDescent="0.25">
      <c r="A44" s="11">
        <v>36</v>
      </c>
      <c r="B44" s="154">
        <v>24</v>
      </c>
      <c r="C44" s="161"/>
      <c r="D44" s="137">
        <v>1</v>
      </c>
      <c r="E44" s="71" t="s">
        <v>86</v>
      </c>
      <c r="F44" s="4">
        <f t="shared" si="1"/>
        <v>16000</v>
      </c>
      <c r="G44" s="76">
        <f>'Zał. 7 do SIWZ'!Z42</f>
        <v>0</v>
      </c>
      <c r="H44" s="76">
        <f>'Zał. 7 do SIWZ'!AA42</f>
        <v>0</v>
      </c>
      <c r="I44" s="76">
        <f>'Zał. 7 do SIWZ'!AB42</f>
        <v>16000</v>
      </c>
      <c r="J44" s="76">
        <f>'Zał. 7 do SIWZ'!AC42</f>
        <v>0</v>
      </c>
      <c r="K44" s="76">
        <f>'Zał. 7 do SIWZ'!AD42</f>
        <v>0</v>
      </c>
      <c r="L44" s="76">
        <f>'Zał. 7 do SIWZ'!AE42</f>
        <v>0</v>
      </c>
      <c r="M44" s="76">
        <f>'Zał. 7 do SIWZ'!AF42</f>
        <v>0</v>
      </c>
      <c r="N44" s="138">
        <f>'Zał. 7 do SIWZ'!BM42</f>
        <v>831.04</v>
      </c>
      <c r="O44" s="162">
        <f>'Zał. 7 do SIWZ'!BN42</f>
        <v>1022.18</v>
      </c>
    </row>
    <row r="45" spans="1:16" s="23" customFormat="1" ht="21" customHeight="1" x14ac:dyDescent="0.25">
      <c r="A45" s="11">
        <v>37</v>
      </c>
      <c r="B45" s="155"/>
      <c r="C45" s="165">
        <v>9</v>
      </c>
      <c r="D45" s="92"/>
      <c r="E45" s="94" t="s">
        <v>89</v>
      </c>
      <c r="F45" s="143">
        <f t="shared" si="1"/>
        <v>25000</v>
      </c>
      <c r="G45" s="143">
        <f t="shared" ref="G45:O45" si="15">SUM(G46)</f>
        <v>0</v>
      </c>
      <c r="H45" s="143">
        <f t="shared" si="15"/>
        <v>0</v>
      </c>
      <c r="I45" s="143">
        <f t="shared" si="15"/>
        <v>25000</v>
      </c>
      <c r="J45" s="143">
        <f t="shared" si="15"/>
        <v>0</v>
      </c>
      <c r="K45" s="143">
        <f t="shared" si="15"/>
        <v>0</v>
      </c>
      <c r="L45" s="143">
        <f t="shared" si="15"/>
        <v>0</v>
      </c>
      <c r="M45" s="143">
        <f t="shared" si="15"/>
        <v>0</v>
      </c>
      <c r="N45" s="144">
        <f t="shared" si="15"/>
        <v>1154.8599999999999</v>
      </c>
      <c r="O45" s="166">
        <f t="shared" si="15"/>
        <v>1420.48</v>
      </c>
    </row>
    <row r="46" spans="1:16" s="23" customFormat="1" ht="21" customHeight="1" x14ac:dyDescent="0.25">
      <c r="A46" s="11">
        <v>38</v>
      </c>
      <c r="B46" s="154">
        <v>25</v>
      </c>
      <c r="C46" s="161"/>
      <c r="D46" s="137">
        <v>1</v>
      </c>
      <c r="E46" s="71" t="s">
        <v>89</v>
      </c>
      <c r="F46" s="4">
        <f t="shared" si="1"/>
        <v>25000</v>
      </c>
      <c r="G46" s="76">
        <f>'Zał. 7 do SIWZ'!Z44</f>
        <v>0</v>
      </c>
      <c r="H46" s="76">
        <f>'Zał. 7 do SIWZ'!AA44</f>
        <v>0</v>
      </c>
      <c r="I46" s="76">
        <f>'Zał. 7 do SIWZ'!AB44</f>
        <v>25000</v>
      </c>
      <c r="J46" s="76">
        <f>'Zał. 7 do SIWZ'!AC44</f>
        <v>0</v>
      </c>
      <c r="K46" s="76">
        <f>'Zał. 7 do SIWZ'!AD44</f>
        <v>0</v>
      </c>
      <c r="L46" s="76">
        <f>'Zał. 7 do SIWZ'!AE44</f>
        <v>0</v>
      </c>
      <c r="M46" s="76">
        <f>'Zał. 7 do SIWZ'!AF44</f>
        <v>0</v>
      </c>
      <c r="N46" s="138">
        <f>'Zał. 7 do SIWZ'!BM44</f>
        <v>1154.8599999999999</v>
      </c>
      <c r="O46" s="162">
        <f>'Zał. 7 do SIWZ'!BN44</f>
        <v>1420.48</v>
      </c>
    </row>
    <row r="47" spans="1:16" s="23" customFormat="1" ht="21" customHeight="1" x14ac:dyDescent="0.25">
      <c r="A47" s="11">
        <v>39</v>
      </c>
      <c r="B47" s="155"/>
      <c r="C47" s="165">
        <v>10</v>
      </c>
      <c r="D47" s="92"/>
      <c r="E47" s="94" t="s">
        <v>92</v>
      </c>
      <c r="F47" s="143">
        <f t="shared" si="1"/>
        <v>15000</v>
      </c>
      <c r="G47" s="143">
        <f t="shared" ref="G47:O47" si="16">SUM(G48)</f>
        <v>0</v>
      </c>
      <c r="H47" s="143">
        <f t="shared" si="16"/>
        <v>0</v>
      </c>
      <c r="I47" s="143">
        <f t="shared" si="16"/>
        <v>15000</v>
      </c>
      <c r="J47" s="143">
        <f t="shared" si="16"/>
        <v>0</v>
      </c>
      <c r="K47" s="143">
        <f t="shared" si="16"/>
        <v>0</v>
      </c>
      <c r="L47" s="143">
        <f t="shared" si="16"/>
        <v>0</v>
      </c>
      <c r="M47" s="143">
        <f t="shared" si="16"/>
        <v>0</v>
      </c>
      <c r="N47" s="144">
        <f t="shared" si="16"/>
        <v>795.06</v>
      </c>
      <c r="O47" s="166">
        <f t="shared" si="16"/>
        <v>977.92</v>
      </c>
    </row>
    <row r="48" spans="1:16" s="23" customFormat="1" ht="21" customHeight="1" x14ac:dyDescent="0.25">
      <c r="A48" s="11">
        <v>40</v>
      </c>
      <c r="B48" s="154">
        <v>26</v>
      </c>
      <c r="C48" s="161"/>
      <c r="D48" s="137">
        <v>1</v>
      </c>
      <c r="E48" s="71" t="s">
        <v>93</v>
      </c>
      <c r="F48" s="4">
        <f t="shared" si="1"/>
        <v>15000</v>
      </c>
      <c r="G48" s="76">
        <f>'Zał. 7 do SIWZ'!Z46</f>
        <v>0</v>
      </c>
      <c r="H48" s="76">
        <f>'Zał. 7 do SIWZ'!AA46</f>
        <v>0</v>
      </c>
      <c r="I48" s="76">
        <f>'Zał. 7 do SIWZ'!AB46</f>
        <v>15000</v>
      </c>
      <c r="J48" s="76">
        <f>'Zał. 7 do SIWZ'!AC46</f>
        <v>0</v>
      </c>
      <c r="K48" s="76">
        <f>'Zał. 7 do SIWZ'!AD46</f>
        <v>0</v>
      </c>
      <c r="L48" s="76">
        <f>'Zał. 7 do SIWZ'!AE46</f>
        <v>0</v>
      </c>
      <c r="M48" s="76">
        <f>'Zał. 7 do SIWZ'!AF46</f>
        <v>0</v>
      </c>
      <c r="N48" s="138">
        <f>'Zał. 7 do SIWZ'!BM46</f>
        <v>795.06</v>
      </c>
      <c r="O48" s="162">
        <f>'Zał. 7 do SIWZ'!BN46</f>
        <v>977.92</v>
      </c>
    </row>
    <row r="49" spans="1:15" s="23" customFormat="1" ht="21" customHeight="1" x14ac:dyDescent="0.25">
      <c r="A49" s="11">
        <v>41</v>
      </c>
      <c r="B49" s="155"/>
      <c r="C49" s="165">
        <v>11</v>
      </c>
      <c r="D49" s="92"/>
      <c r="E49" s="94" t="s">
        <v>96</v>
      </c>
      <c r="F49" s="143">
        <f t="shared" si="1"/>
        <v>27000</v>
      </c>
      <c r="G49" s="143">
        <f t="shared" ref="G49:O49" si="17">SUM(G50)</f>
        <v>0</v>
      </c>
      <c r="H49" s="143">
        <f t="shared" si="17"/>
        <v>0</v>
      </c>
      <c r="I49" s="143">
        <f t="shared" si="17"/>
        <v>0</v>
      </c>
      <c r="J49" s="143">
        <f t="shared" si="17"/>
        <v>27000</v>
      </c>
      <c r="K49" s="143">
        <f t="shared" si="17"/>
        <v>0</v>
      </c>
      <c r="L49" s="143">
        <f t="shared" si="17"/>
        <v>0</v>
      </c>
      <c r="M49" s="143">
        <f t="shared" si="17"/>
        <v>0</v>
      </c>
      <c r="N49" s="144">
        <f t="shared" si="17"/>
        <v>1226.82</v>
      </c>
      <c r="O49" s="166">
        <f t="shared" si="17"/>
        <v>1508.99</v>
      </c>
    </row>
    <row r="50" spans="1:15" s="23" customFormat="1" ht="21" customHeight="1" x14ac:dyDescent="0.25">
      <c r="A50" s="11">
        <v>42</v>
      </c>
      <c r="B50" s="154">
        <v>27</v>
      </c>
      <c r="C50" s="161"/>
      <c r="D50" s="137">
        <v>1</v>
      </c>
      <c r="E50" s="71" t="s">
        <v>96</v>
      </c>
      <c r="F50" s="4">
        <f t="shared" si="1"/>
        <v>27000</v>
      </c>
      <c r="G50" s="76">
        <f>'Zał. 7 do SIWZ'!Z48</f>
        <v>0</v>
      </c>
      <c r="H50" s="76">
        <f>'Zał. 7 do SIWZ'!AA48</f>
        <v>0</v>
      </c>
      <c r="I50" s="76">
        <f>'Zał. 7 do SIWZ'!AB48</f>
        <v>0</v>
      </c>
      <c r="J50" s="76">
        <f>'Zał. 7 do SIWZ'!AC48</f>
        <v>27000</v>
      </c>
      <c r="K50" s="76">
        <f>'Zał. 7 do SIWZ'!AD48</f>
        <v>0</v>
      </c>
      <c r="L50" s="76">
        <f>'Zał. 7 do SIWZ'!AE48</f>
        <v>0</v>
      </c>
      <c r="M50" s="76">
        <f>'Zał. 7 do SIWZ'!AF48</f>
        <v>0</v>
      </c>
      <c r="N50" s="138">
        <f>'Zał. 7 do SIWZ'!BM48</f>
        <v>1226.82</v>
      </c>
      <c r="O50" s="162">
        <f>'Zał. 7 do SIWZ'!BN48</f>
        <v>1508.99</v>
      </c>
    </row>
    <row r="51" spans="1:15" s="23" customFormat="1" ht="21" customHeight="1" x14ac:dyDescent="0.25">
      <c r="A51" s="11">
        <v>43</v>
      </c>
      <c r="B51" s="155"/>
      <c r="C51" s="165">
        <v>12</v>
      </c>
      <c r="D51" s="92"/>
      <c r="E51" s="94" t="s">
        <v>99</v>
      </c>
      <c r="F51" s="143">
        <f t="shared" si="1"/>
        <v>27000</v>
      </c>
      <c r="G51" s="143">
        <f t="shared" ref="G51:O51" si="18">SUM(G52)</f>
        <v>0</v>
      </c>
      <c r="H51" s="143">
        <f t="shared" si="18"/>
        <v>0</v>
      </c>
      <c r="I51" s="143">
        <f t="shared" si="18"/>
        <v>27000</v>
      </c>
      <c r="J51" s="143">
        <f t="shared" si="18"/>
        <v>0</v>
      </c>
      <c r="K51" s="143">
        <f t="shared" si="18"/>
        <v>0</v>
      </c>
      <c r="L51" s="143">
        <f t="shared" si="18"/>
        <v>0</v>
      </c>
      <c r="M51" s="143">
        <f t="shared" si="18"/>
        <v>0</v>
      </c>
      <c r="N51" s="144">
        <f t="shared" si="18"/>
        <v>1226.82</v>
      </c>
      <c r="O51" s="166">
        <f t="shared" si="18"/>
        <v>1508.99</v>
      </c>
    </row>
    <row r="52" spans="1:15" s="23" customFormat="1" ht="21" customHeight="1" x14ac:dyDescent="0.25">
      <c r="A52" s="11">
        <v>44</v>
      </c>
      <c r="B52" s="154">
        <v>28</v>
      </c>
      <c r="C52" s="161"/>
      <c r="D52" s="137">
        <v>1</v>
      </c>
      <c r="E52" s="71" t="s">
        <v>99</v>
      </c>
      <c r="F52" s="4">
        <f t="shared" si="1"/>
        <v>27000</v>
      </c>
      <c r="G52" s="76">
        <f>'Zał. 7 do SIWZ'!Z50</f>
        <v>0</v>
      </c>
      <c r="H52" s="76">
        <f>'Zał. 7 do SIWZ'!AA50</f>
        <v>0</v>
      </c>
      <c r="I52" s="76">
        <f>'Zał. 7 do SIWZ'!AB50</f>
        <v>27000</v>
      </c>
      <c r="J52" s="76">
        <f>'Zał. 7 do SIWZ'!AC50</f>
        <v>0</v>
      </c>
      <c r="K52" s="76">
        <f>'Zał. 7 do SIWZ'!AD50</f>
        <v>0</v>
      </c>
      <c r="L52" s="76">
        <f>'Zał. 7 do SIWZ'!AE50</f>
        <v>0</v>
      </c>
      <c r="M52" s="76">
        <f>'Zał. 7 do SIWZ'!AF50</f>
        <v>0</v>
      </c>
      <c r="N52" s="138">
        <f>'Zał. 7 do SIWZ'!BM50</f>
        <v>1226.82</v>
      </c>
      <c r="O52" s="162">
        <f>'Zał. 7 do SIWZ'!BN50</f>
        <v>1508.99</v>
      </c>
    </row>
    <row r="53" spans="1:15" s="23" customFormat="1" ht="21" customHeight="1" x14ac:dyDescent="0.25">
      <c r="A53" s="11">
        <v>45</v>
      </c>
      <c r="B53" s="155"/>
      <c r="C53" s="165">
        <v>13</v>
      </c>
      <c r="D53" s="92"/>
      <c r="E53" s="94" t="s">
        <v>102</v>
      </c>
      <c r="F53" s="143">
        <f t="shared" si="1"/>
        <v>10000</v>
      </c>
      <c r="G53" s="143">
        <f t="shared" ref="G53:O53" si="19">SUM(G54)</f>
        <v>0</v>
      </c>
      <c r="H53" s="143">
        <f t="shared" si="19"/>
        <v>10000</v>
      </c>
      <c r="I53" s="143">
        <f t="shared" si="19"/>
        <v>0</v>
      </c>
      <c r="J53" s="143">
        <f t="shared" si="19"/>
        <v>0</v>
      </c>
      <c r="K53" s="143">
        <f t="shared" si="19"/>
        <v>0</v>
      </c>
      <c r="L53" s="143">
        <f t="shared" si="19"/>
        <v>0</v>
      </c>
      <c r="M53" s="143">
        <f t="shared" si="19"/>
        <v>0</v>
      </c>
      <c r="N53" s="144">
        <f t="shared" si="19"/>
        <v>497.36</v>
      </c>
      <c r="O53" s="166">
        <f t="shared" si="19"/>
        <v>611.75</v>
      </c>
    </row>
    <row r="54" spans="1:15" ht="21" customHeight="1" x14ac:dyDescent="0.25">
      <c r="A54" s="11">
        <v>46</v>
      </c>
      <c r="B54" s="154">
        <v>29</v>
      </c>
      <c r="C54" s="161"/>
      <c r="D54" s="137">
        <v>1</v>
      </c>
      <c r="E54" s="71" t="s">
        <v>103</v>
      </c>
      <c r="F54" s="4">
        <f t="shared" si="1"/>
        <v>10000</v>
      </c>
      <c r="G54" s="76">
        <f>'Zał. 7 do SIWZ'!Z52</f>
        <v>0</v>
      </c>
      <c r="H54" s="76">
        <f>'Zał. 7 do SIWZ'!AA52</f>
        <v>10000</v>
      </c>
      <c r="I54" s="76">
        <f>'Zał. 7 do SIWZ'!AB52</f>
        <v>0</v>
      </c>
      <c r="J54" s="76">
        <f>'Zał. 7 do SIWZ'!AC52</f>
        <v>0</v>
      </c>
      <c r="K54" s="76">
        <f>'Zał. 7 do SIWZ'!AD52</f>
        <v>0</v>
      </c>
      <c r="L54" s="76">
        <f>'Zał. 7 do SIWZ'!AE52</f>
        <v>0</v>
      </c>
      <c r="M54" s="76">
        <f>'Zał. 7 do SIWZ'!AF52</f>
        <v>0</v>
      </c>
      <c r="N54" s="138">
        <f>'Zał. 7 do SIWZ'!BM52</f>
        <v>497.36</v>
      </c>
      <c r="O54" s="162">
        <f>'Zał. 7 do SIWZ'!BN52</f>
        <v>611.75</v>
      </c>
    </row>
    <row r="55" spans="1:15" s="23" customFormat="1" ht="21" customHeight="1" x14ac:dyDescent="0.25">
      <c r="A55" s="11">
        <v>47</v>
      </c>
      <c r="B55" s="155"/>
      <c r="C55" s="165">
        <v>14</v>
      </c>
      <c r="D55" s="92"/>
      <c r="E55" s="94" t="s">
        <v>107</v>
      </c>
      <c r="F55" s="143">
        <f t="shared" si="1"/>
        <v>35000</v>
      </c>
      <c r="G55" s="143">
        <f t="shared" ref="G55:O55" si="20">SUM(G56)</f>
        <v>0</v>
      </c>
      <c r="H55" s="143">
        <f t="shared" si="20"/>
        <v>0</v>
      </c>
      <c r="I55" s="143">
        <f t="shared" si="20"/>
        <v>35000</v>
      </c>
      <c r="J55" s="143">
        <f t="shared" si="20"/>
        <v>0</v>
      </c>
      <c r="K55" s="143">
        <f t="shared" si="20"/>
        <v>0</v>
      </c>
      <c r="L55" s="143">
        <f t="shared" si="20"/>
        <v>0</v>
      </c>
      <c r="M55" s="143">
        <f t="shared" si="20"/>
        <v>0</v>
      </c>
      <c r="N55" s="144">
        <f t="shared" si="20"/>
        <v>1514.66</v>
      </c>
      <c r="O55" s="166">
        <f t="shared" si="20"/>
        <v>1863.03</v>
      </c>
    </row>
    <row r="56" spans="1:15" s="23" customFormat="1" ht="21" customHeight="1" x14ac:dyDescent="0.25">
      <c r="A56" s="11">
        <v>48</v>
      </c>
      <c r="B56" s="154">
        <v>30</v>
      </c>
      <c r="C56" s="161"/>
      <c r="D56" s="137">
        <v>1</v>
      </c>
      <c r="E56" s="71" t="s">
        <v>107</v>
      </c>
      <c r="F56" s="4">
        <f t="shared" si="1"/>
        <v>35000</v>
      </c>
      <c r="G56" s="76">
        <f>'Zał. 7 do SIWZ'!Z54</f>
        <v>0</v>
      </c>
      <c r="H56" s="76">
        <f>'Zał. 7 do SIWZ'!AA54</f>
        <v>0</v>
      </c>
      <c r="I56" s="76">
        <f>'Zał. 7 do SIWZ'!AB54</f>
        <v>35000</v>
      </c>
      <c r="J56" s="76">
        <f>'Zał. 7 do SIWZ'!AC54</f>
        <v>0</v>
      </c>
      <c r="K56" s="76">
        <f>'Zał. 7 do SIWZ'!AD54</f>
        <v>0</v>
      </c>
      <c r="L56" s="76">
        <f>'Zał. 7 do SIWZ'!AE54</f>
        <v>0</v>
      </c>
      <c r="M56" s="76">
        <f>'Zał. 7 do SIWZ'!AF54</f>
        <v>0</v>
      </c>
      <c r="N56" s="138">
        <f>'Zał. 7 do SIWZ'!BM54</f>
        <v>1514.66</v>
      </c>
      <c r="O56" s="162">
        <f>'Zał. 7 do SIWZ'!BN54</f>
        <v>1863.03</v>
      </c>
    </row>
    <row r="57" spans="1:15" s="23" customFormat="1" ht="21" customHeight="1" x14ac:dyDescent="0.25">
      <c r="A57" s="11">
        <v>49</v>
      </c>
      <c r="B57" s="155"/>
      <c r="C57" s="165">
        <v>15</v>
      </c>
      <c r="D57" s="92"/>
      <c r="E57" s="94" t="s">
        <v>110</v>
      </c>
      <c r="F57" s="143">
        <f t="shared" si="1"/>
        <v>21000</v>
      </c>
      <c r="G57" s="143">
        <f t="shared" ref="G57:O57" si="21">SUM(G58)</f>
        <v>0</v>
      </c>
      <c r="H57" s="143">
        <f t="shared" si="21"/>
        <v>0</v>
      </c>
      <c r="I57" s="143">
        <f t="shared" si="21"/>
        <v>0</v>
      </c>
      <c r="J57" s="143">
        <f t="shared" si="21"/>
        <v>21000</v>
      </c>
      <c r="K57" s="143">
        <f t="shared" si="21"/>
        <v>0</v>
      </c>
      <c r="L57" s="143">
        <f t="shared" si="21"/>
        <v>0</v>
      </c>
      <c r="M57" s="143">
        <f t="shared" si="21"/>
        <v>0</v>
      </c>
      <c r="N57" s="144">
        <f t="shared" si="21"/>
        <v>1010.94</v>
      </c>
      <c r="O57" s="166">
        <f t="shared" si="21"/>
        <v>1243.46</v>
      </c>
    </row>
    <row r="58" spans="1:15" s="23" customFormat="1" ht="21" customHeight="1" x14ac:dyDescent="0.25">
      <c r="A58" s="11">
        <v>50</v>
      </c>
      <c r="B58" s="154">
        <v>31</v>
      </c>
      <c r="C58" s="161"/>
      <c r="D58" s="137">
        <v>1</v>
      </c>
      <c r="E58" s="71" t="s">
        <v>110</v>
      </c>
      <c r="F58" s="4">
        <f t="shared" si="1"/>
        <v>21000</v>
      </c>
      <c r="G58" s="76">
        <f>'Zał. 7 do SIWZ'!Z56</f>
        <v>0</v>
      </c>
      <c r="H58" s="76">
        <f>'Zał. 7 do SIWZ'!AA56</f>
        <v>0</v>
      </c>
      <c r="I58" s="76">
        <f>'Zał. 7 do SIWZ'!AB56</f>
        <v>0</v>
      </c>
      <c r="J58" s="76">
        <f>'Zał. 7 do SIWZ'!AC56</f>
        <v>21000</v>
      </c>
      <c r="K58" s="76">
        <f>'Zał. 7 do SIWZ'!AD56</f>
        <v>0</v>
      </c>
      <c r="L58" s="76">
        <f>'Zał. 7 do SIWZ'!AE56</f>
        <v>0</v>
      </c>
      <c r="M58" s="76">
        <f>'Zał. 7 do SIWZ'!AF56</f>
        <v>0</v>
      </c>
      <c r="N58" s="138">
        <f>'Zał. 7 do SIWZ'!BM56</f>
        <v>1010.94</v>
      </c>
      <c r="O58" s="162">
        <f>'Zał. 7 do SIWZ'!BN56</f>
        <v>1243.46</v>
      </c>
    </row>
    <row r="59" spans="1:15" s="23" customFormat="1" ht="21" customHeight="1" x14ac:dyDescent="0.25">
      <c r="A59" s="11">
        <v>51</v>
      </c>
      <c r="B59" s="155"/>
      <c r="C59" s="165">
        <v>16</v>
      </c>
      <c r="D59" s="92"/>
      <c r="E59" s="94" t="s">
        <v>497</v>
      </c>
      <c r="F59" s="143">
        <f t="shared" si="1"/>
        <v>25000</v>
      </c>
      <c r="G59" s="143">
        <f t="shared" ref="G59:O59" si="22">SUM(G60)</f>
        <v>0</v>
      </c>
      <c r="H59" s="143">
        <f t="shared" si="22"/>
        <v>0</v>
      </c>
      <c r="I59" s="143">
        <f t="shared" si="22"/>
        <v>0</v>
      </c>
      <c r="J59" s="143">
        <f t="shared" si="22"/>
        <v>25000</v>
      </c>
      <c r="K59" s="143">
        <f t="shared" si="22"/>
        <v>0</v>
      </c>
      <c r="L59" s="143">
        <f t="shared" si="22"/>
        <v>0</v>
      </c>
      <c r="M59" s="143">
        <f t="shared" si="22"/>
        <v>0</v>
      </c>
      <c r="N59" s="144">
        <f t="shared" si="22"/>
        <v>1154.8599999999999</v>
      </c>
      <c r="O59" s="166">
        <f t="shared" si="22"/>
        <v>1420.48</v>
      </c>
    </row>
    <row r="60" spans="1:15" s="23" customFormat="1" ht="21" customHeight="1" x14ac:dyDescent="0.25">
      <c r="A60" s="11">
        <v>52</v>
      </c>
      <c r="B60" s="154">
        <v>32</v>
      </c>
      <c r="C60" s="161"/>
      <c r="D60" s="137">
        <v>1</v>
      </c>
      <c r="E60" s="71" t="s">
        <v>497</v>
      </c>
      <c r="F60" s="4">
        <f t="shared" si="1"/>
        <v>25000</v>
      </c>
      <c r="G60" s="76">
        <f>'Zał. 7 do SIWZ'!Z58</f>
        <v>0</v>
      </c>
      <c r="H60" s="76">
        <f>'Zał. 7 do SIWZ'!AA58</f>
        <v>0</v>
      </c>
      <c r="I60" s="76">
        <f>'Zał. 7 do SIWZ'!AB58</f>
        <v>0</v>
      </c>
      <c r="J60" s="76">
        <f>'Zał. 7 do SIWZ'!AC58</f>
        <v>25000</v>
      </c>
      <c r="K60" s="76">
        <f>'Zał. 7 do SIWZ'!AD58</f>
        <v>0</v>
      </c>
      <c r="L60" s="76">
        <f>'Zał. 7 do SIWZ'!AE58</f>
        <v>0</v>
      </c>
      <c r="M60" s="76">
        <f>'Zał. 7 do SIWZ'!AF58</f>
        <v>0</v>
      </c>
      <c r="N60" s="138">
        <f>'Zał. 7 do SIWZ'!BM58</f>
        <v>1154.8599999999999</v>
      </c>
      <c r="O60" s="162">
        <f>'Zał. 7 do SIWZ'!BN58</f>
        <v>1420.48</v>
      </c>
    </row>
    <row r="61" spans="1:15" s="23" customFormat="1" ht="21" customHeight="1" x14ac:dyDescent="0.25">
      <c r="A61" s="11">
        <v>53</v>
      </c>
      <c r="B61" s="155"/>
      <c r="C61" s="165">
        <v>17</v>
      </c>
      <c r="D61" s="92"/>
      <c r="E61" s="94" t="s">
        <v>116</v>
      </c>
      <c r="F61" s="143">
        <f t="shared" si="1"/>
        <v>17000</v>
      </c>
      <c r="G61" s="143">
        <f t="shared" ref="G61:O61" si="23">SUM(G62)</f>
        <v>0</v>
      </c>
      <c r="H61" s="143">
        <f t="shared" si="23"/>
        <v>0</v>
      </c>
      <c r="I61" s="143">
        <f t="shared" si="23"/>
        <v>0</v>
      </c>
      <c r="J61" s="143">
        <f t="shared" si="23"/>
        <v>17000</v>
      </c>
      <c r="K61" s="143">
        <f t="shared" si="23"/>
        <v>0</v>
      </c>
      <c r="L61" s="143">
        <f t="shared" si="23"/>
        <v>0</v>
      </c>
      <c r="M61" s="143">
        <f t="shared" si="23"/>
        <v>0</v>
      </c>
      <c r="N61" s="144">
        <f t="shared" si="23"/>
        <v>867.02</v>
      </c>
      <c r="O61" s="166">
        <f t="shared" si="23"/>
        <v>1066.43</v>
      </c>
    </row>
    <row r="62" spans="1:15" s="23" customFormat="1" ht="21" customHeight="1" x14ac:dyDescent="0.25">
      <c r="A62" s="11">
        <v>54</v>
      </c>
      <c r="B62" s="154">
        <v>33</v>
      </c>
      <c r="C62" s="161"/>
      <c r="D62" s="137">
        <v>1</v>
      </c>
      <c r="E62" s="71" t="s">
        <v>116</v>
      </c>
      <c r="F62" s="4">
        <f t="shared" si="1"/>
        <v>17000</v>
      </c>
      <c r="G62" s="76">
        <f>'Zał. 7 do SIWZ'!Z60</f>
        <v>0</v>
      </c>
      <c r="H62" s="76">
        <f>'Zał. 7 do SIWZ'!AA60</f>
        <v>0</v>
      </c>
      <c r="I62" s="76">
        <f>'Zał. 7 do SIWZ'!AB60</f>
        <v>0</v>
      </c>
      <c r="J62" s="76">
        <f>'Zał. 7 do SIWZ'!AC60</f>
        <v>17000</v>
      </c>
      <c r="K62" s="76">
        <f>'Zał. 7 do SIWZ'!AD60</f>
        <v>0</v>
      </c>
      <c r="L62" s="76">
        <f>'Zał. 7 do SIWZ'!AE60</f>
        <v>0</v>
      </c>
      <c r="M62" s="76">
        <f>'Zał. 7 do SIWZ'!AF60</f>
        <v>0</v>
      </c>
      <c r="N62" s="138">
        <f>'Zał. 7 do SIWZ'!BM60</f>
        <v>867.02</v>
      </c>
      <c r="O62" s="162">
        <f>'Zał. 7 do SIWZ'!BN60</f>
        <v>1066.43</v>
      </c>
    </row>
    <row r="63" spans="1:15" s="23" customFormat="1" ht="21" customHeight="1" x14ac:dyDescent="0.25">
      <c r="A63" s="11">
        <v>55</v>
      </c>
      <c r="B63" s="155"/>
      <c r="C63" s="165">
        <v>18</v>
      </c>
      <c r="D63" s="92"/>
      <c r="E63" s="94" t="s">
        <v>119</v>
      </c>
      <c r="F63" s="143">
        <f t="shared" si="1"/>
        <v>10000</v>
      </c>
      <c r="G63" s="143">
        <f t="shared" ref="G63:O63" si="24">SUM(G64)</f>
        <v>0</v>
      </c>
      <c r="H63" s="143">
        <f t="shared" si="24"/>
        <v>10000</v>
      </c>
      <c r="I63" s="143">
        <f t="shared" si="24"/>
        <v>0</v>
      </c>
      <c r="J63" s="143">
        <f t="shared" si="24"/>
        <v>0</v>
      </c>
      <c r="K63" s="143">
        <f t="shared" si="24"/>
        <v>0</v>
      </c>
      <c r="L63" s="143">
        <f t="shared" si="24"/>
        <v>0</v>
      </c>
      <c r="M63" s="143">
        <f t="shared" si="24"/>
        <v>0</v>
      </c>
      <c r="N63" s="144">
        <f t="shared" si="24"/>
        <v>497.36</v>
      </c>
      <c r="O63" s="166">
        <f t="shared" si="24"/>
        <v>611.75</v>
      </c>
    </row>
    <row r="64" spans="1:15" s="23" customFormat="1" ht="21" customHeight="1" x14ac:dyDescent="0.25">
      <c r="A64" s="11">
        <v>56</v>
      </c>
      <c r="B64" s="154">
        <v>34</v>
      </c>
      <c r="C64" s="161"/>
      <c r="D64" s="137">
        <v>1</v>
      </c>
      <c r="E64" s="71" t="s">
        <v>119</v>
      </c>
      <c r="F64" s="4">
        <f t="shared" si="1"/>
        <v>10000</v>
      </c>
      <c r="G64" s="76">
        <f>'Zał. 7 do SIWZ'!Z62</f>
        <v>0</v>
      </c>
      <c r="H64" s="76">
        <f>'Zał. 7 do SIWZ'!AA62</f>
        <v>10000</v>
      </c>
      <c r="I64" s="76">
        <f>'Zał. 7 do SIWZ'!AB62</f>
        <v>0</v>
      </c>
      <c r="J64" s="76">
        <f>'Zał. 7 do SIWZ'!AC62</f>
        <v>0</v>
      </c>
      <c r="K64" s="76">
        <f>'Zał. 7 do SIWZ'!AD62</f>
        <v>0</v>
      </c>
      <c r="L64" s="76">
        <f>'Zał. 7 do SIWZ'!AE62</f>
        <v>0</v>
      </c>
      <c r="M64" s="76">
        <f>'Zał. 7 do SIWZ'!AF62</f>
        <v>0</v>
      </c>
      <c r="N64" s="138">
        <f>'Zał. 7 do SIWZ'!BM62</f>
        <v>497.36</v>
      </c>
      <c r="O64" s="162">
        <f>'Zał. 7 do SIWZ'!BN62</f>
        <v>611.75</v>
      </c>
    </row>
    <row r="65" spans="1:15" s="23" customFormat="1" ht="21" customHeight="1" x14ac:dyDescent="0.25">
      <c r="A65" s="11">
        <v>57</v>
      </c>
      <c r="B65" s="155"/>
      <c r="C65" s="165">
        <v>19</v>
      </c>
      <c r="D65" s="92"/>
      <c r="E65" s="94" t="s">
        <v>122</v>
      </c>
      <c r="F65" s="143">
        <f t="shared" si="1"/>
        <v>28000</v>
      </c>
      <c r="G65" s="143">
        <f t="shared" ref="G65:O65" si="25">SUM(G66)</f>
        <v>0</v>
      </c>
      <c r="H65" s="143">
        <f t="shared" si="25"/>
        <v>0</v>
      </c>
      <c r="I65" s="143">
        <f t="shared" si="25"/>
        <v>0</v>
      </c>
      <c r="J65" s="143">
        <f t="shared" si="25"/>
        <v>28000</v>
      </c>
      <c r="K65" s="143">
        <f t="shared" si="25"/>
        <v>0</v>
      </c>
      <c r="L65" s="143">
        <f t="shared" si="25"/>
        <v>0</v>
      </c>
      <c r="M65" s="143">
        <f t="shared" si="25"/>
        <v>0</v>
      </c>
      <c r="N65" s="144">
        <f t="shared" si="25"/>
        <v>1262.8</v>
      </c>
      <c r="O65" s="166">
        <f t="shared" si="25"/>
        <v>1553.24</v>
      </c>
    </row>
    <row r="66" spans="1:15" ht="21" customHeight="1" x14ac:dyDescent="0.25">
      <c r="A66" s="11">
        <v>58</v>
      </c>
      <c r="B66" s="154">
        <v>35</v>
      </c>
      <c r="C66" s="161"/>
      <c r="D66" s="137">
        <v>1</v>
      </c>
      <c r="E66" s="71" t="s">
        <v>122</v>
      </c>
      <c r="F66" s="4">
        <f t="shared" si="1"/>
        <v>28000</v>
      </c>
      <c r="G66" s="76">
        <f>'Zał. 7 do SIWZ'!Z64</f>
        <v>0</v>
      </c>
      <c r="H66" s="76">
        <f>'Zał. 7 do SIWZ'!AA64</f>
        <v>0</v>
      </c>
      <c r="I66" s="76">
        <f>'Zał. 7 do SIWZ'!AB64</f>
        <v>0</v>
      </c>
      <c r="J66" s="76">
        <f>'Zał. 7 do SIWZ'!AC64</f>
        <v>28000</v>
      </c>
      <c r="K66" s="76">
        <f>'Zał. 7 do SIWZ'!AD64</f>
        <v>0</v>
      </c>
      <c r="L66" s="76">
        <f>'Zał. 7 do SIWZ'!AE64</f>
        <v>0</v>
      </c>
      <c r="M66" s="76">
        <f>'Zał. 7 do SIWZ'!AF64</f>
        <v>0</v>
      </c>
      <c r="N66" s="138">
        <f>'Zał. 7 do SIWZ'!BM64</f>
        <v>1262.8</v>
      </c>
      <c r="O66" s="162">
        <f>'Zał. 7 do SIWZ'!BN64</f>
        <v>1553.24</v>
      </c>
    </row>
    <row r="67" spans="1:15" ht="21" customHeight="1" x14ac:dyDescent="0.25">
      <c r="A67" s="11">
        <v>59</v>
      </c>
      <c r="B67" s="155"/>
      <c r="C67" s="165">
        <v>20</v>
      </c>
      <c r="D67" s="92"/>
      <c r="E67" s="94" t="s">
        <v>125</v>
      </c>
      <c r="F67" s="143">
        <f t="shared" si="1"/>
        <v>30000</v>
      </c>
      <c r="G67" s="143">
        <f t="shared" ref="G67:O67" si="26">SUM(G68)</f>
        <v>0</v>
      </c>
      <c r="H67" s="143">
        <f t="shared" si="26"/>
        <v>0</v>
      </c>
      <c r="I67" s="143">
        <f t="shared" si="26"/>
        <v>0</v>
      </c>
      <c r="J67" s="143">
        <f t="shared" si="26"/>
        <v>30000</v>
      </c>
      <c r="K67" s="143">
        <f t="shared" si="26"/>
        <v>0</v>
      </c>
      <c r="L67" s="143">
        <f t="shared" si="26"/>
        <v>0</v>
      </c>
      <c r="M67" s="143">
        <f t="shared" si="26"/>
        <v>0</v>
      </c>
      <c r="N67" s="144">
        <f t="shared" si="26"/>
        <v>1334.76</v>
      </c>
      <c r="O67" s="166">
        <f t="shared" si="26"/>
        <v>1641.75</v>
      </c>
    </row>
    <row r="68" spans="1:15" s="111" customFormat="1" ht="21" customHeight="1" x14ac:dyDescent="0.25">
      <c r="A68" s="11">
        <v>60</v>
      </c>
      <c r="B68" s="154">
        <v>36</v>
      </c>
      <c r="C68" s="161"/>
      <c r="D68" s="137">
        <v>1</v>
      </c>
      <c r="E68" s="71" t="s">
        <v>125</v>
      </c>
      <c r="F68" s="4">
        <f t="shared" si="1"/>
        <v>30000</v>
      </c>
      <c r="G68" s="76">
        <f>'Zał. 7 do SIWZ'!Z66</f>
        <v>0</v>
      </c>
      <c r="H68" s="76">
        <f>'Zał. 7 do SIWZ'!AA66</f>
        <v>0</v>
      </c>
      <c r="I68" s="76">
        <f>'Zał. 7 do SIWZ'!AB66</f>
        <v>0</v>
      </c>
      <c r="J68" s="76">
        <f>'Zał. 7 do SIWZ'!AC66</f>
        <v>30000</v>
      </c>
      <c r="K68" s="76">
        <f>'Zał. 7 do SIWZ'!AD66</f>
        <v>0</v>
      </c>
      <c r="L68" s="76">
        <f>'Zał. 7 do SIWZ'!AE66</f>
        <v>0</v>
      </c>
      <c r="M68" s="76">
        <f>'Zał. 7 do SIWZ'!AF66</f>
        <v>0</v>
      </c>
      <c r="N68" s="138">
        <f>'Zał. 7 do SIWZ'!BM66</f>
        <v>1334.76</v>
      </c>
      <c r="O68" s="162">
        <f>'Zał. 7 do SIWZ'!BN66</f>
        <v>1641.75</v>
      </c>
    </row>
    <row r="69" spans="1:15" s="111" customFormat="1" ht="21" customHeight="1" x14ac:dyDescent="0.25">
      <c r="A69" s="11">
        <v>61</v>
      </c>
      <c r="B69" s="155"/>
      <c r="C69" s="165">
        <v>21</v>
      </c>
      <c r="D69" s="92"/>
      <c r="E69" s="94" t="s">
        <v>128</v>
      </c>
      <c r="F69" s="143">
        <f t="shared" si="1"/>
        <v>31000</v>
      </c>
      <c r="G69" s="143">
        <f t="shared" ref="G69:O69" si="27">SUM(G70)</f>
        <v>0</v>
      </c>
      <c r="H69" s="143">
        <f t="shared" si="27"/>
        <v>0</v>
      </c>
      <c r="I69" s="143">
        <f t="shared" si="27"/>
        <v>0</v>
      </c>
      <c r="J69" s="143">
        <f t="shared" si="27"/>
        <v>31000</v>
      </c>
      <c r="K69" s="143">
        <f t="shared" si="27"/>
        <v>0</v>
      </c>
      <c r="L69" s="143">
        <f t="shared" si="27"/>
        <v>0</v>
      </c>
      <c r="M69" s="143">
        <f t="shared" si="27"/>
        <v>0</v>
      </c>
      <c r="N69" s="144">
        <f t="shared" si="27"/>
        <v>1370.74</v>
      </c>
      <c r="O69" s="166">
        <f t="shared" si="27"/>
        <v>1686.01</v>
      </c>
    </row>
    <row r="70" spans="1:15" s="111" customFormat="1" ht="21" customHeight="1" x14ac:dyDescent="0.25">
      <c r="A70" s="11">
        <v>62</v>
      </c>
      <c r="B70" s="154">
        <v>37</v>
      </c>
      <c r="C70" s="161"/>
      <c r="D70" s="137">
        <v>1</v>
      </c>
      <c r="E70" s="71" t="s">
        <v>128</v>
      </c>
      <c r="F70" s="4">
        <f t="shared" si="1"/>
        <v>31000</v>
      </c>
      <c r="G70" s="76">
        <f>'Zał. 7 do SIWZ'!Z68</f>
        <v>0</v>
      </c>
      <c r="H70" s="76">
        <f>'Zał. 7 do SIWZ'!AA68</f>
        <v>0</v>
      </c>
      <c r="I70" s="76">
        <f>'Zał. 7 do SIWZ'!AB68</f>
        <v>0</v>
      </c>
      <c r="J70" s="76">
        <f>'Zał. 7 do SIWZ'!AC68</f>
        <v>31000</v>
      </c>
      <c r="K70" s="76">
        <f>'Zał. 7 do SIWZ'!AD68</f>
        <v>0</v>
      </c>
      <c r="L70" s="76">
        <f>'Zał. 7 do SIWZ'!AE68</f>
        <v>0</v>
      </c>
      <c r="M70" s="76">
        <f>'Zał. 7 do SIWZ'!AF68</f>
        <v>0</v>
      </c>
      <c r="N70" s="138">
        <f>'Zał. 7 do SIWZ'!BM68</f>
        <v>1370.74</v>
      </c>
      <c r="O70" s="162">
        <f>'Zał. 7 do SIWZ'!BN68</f>
        <v>1686.01</v>
      </c>
    </row>
    <row r="71" spans="1:15" s="111" customFormat="1" ht="21" customHeight="1" x14ac:dyDescent="0.25">
      <c r="A71" s="11">
        <v>63</v>
      </c>
      <c r="B71" s="155"/>
      <c r="C71" s="165">
        <v>22</v>
      </c>
      <c r="D71" s="92"/>
      <c r="E71" s="94" t="s">
        <v>131</v>
      </c>
      <c r="F71" s="143">
        <f t="shared" si="1"/>
        <v>121000</v>
      </c>
      <c r="G71" s="143">
        <f t="shared" ref="G71:O71" si="28">SUM(G72)</f>
        <v>0</v>
      </c>
      <c r="H71" s="143">
        <f t="shared" si="28"/>
        <v>0</v>
      </c>
      <c r="I71" s="143">
        <f t="shared" si="28"/>
        <v>0</v>
      </c>
      <c r="J71" s="143">
        <f t="shared" si="28"/>
        <v>0</v>
      </c>
      <c r="K71" s="143">
        <f t="shared" si="28"/>
        <v>121000</v>
      </c>
      <c r="L71" s="143">
        <f t="shared" si="28"/>
        <v>0</v>
      </c>
      <c r="M71" s="143">
        <f t="shared" si="28"/>
        <v>0</v>
      </c>
      <c r="N71" s="144">
        <f t="shared" si="28"/>
        <v>5582.21</v>
      </c>
      <c r="O71" s="166">
        <f t="shared" si="28"/>
        <v>6866.12</v>
      </c>
    </row>
    <row r="72" spans="1:15" s="111" customFormat="1" ht="21" customHeight="1" x14ac:dyDescent="0.25">
      <c r="A72" s="11">
        <v>64</v>
      </c>
      <c r="B72" s="154">
        <v>38</v>
      </c>
      <c r="C72" s="161"/>
      <c r="D72" s="137">
        <v>1</v>
      </c>
      <c r="E72" s="71" t="s">
        <v>131</v>
      </c>
      <c r="F72" s="4">
        <f t="shared" si="1"/>
        <v>121000</v>
      </c>
      <c r="G72" s="76">
        <f>'Zał. 7 do SIWZ'!Z70</f>
        <v>0</v>
      </c>
      <c r="H72" s="76">
        <f>'Zał. 7 do SIWZ'!AA70</f>
        <v>0</v>
      </c>
      <c r="I72" s="76">
        <f>'Zał. 7 do SIWZ'!AB70</f>
        <v>0</v>
      </c>
      <c r="J72" s="76">
        <f>'Zał. 7 do SIWZ'!AC70</f>
        <v>0</v>
      </c>
      <c r="K72" s="76">
        <f>'Zał. 7 do SIWZ'!AD70</f>
        <v>121000</v>
      </c>
      <c r="L72" s="76">
        <f>'Zał. 7 do SIWZ'!AE70</f>
        <v>0</v>
      </c>
      <c r="M72" s="76">
        <f>'Zał. 7 do SIWZ'!AF70</f>
        <v>0</v>
      </c>
      <c r="N72" s="138">
        <f>'Zał. 7 do SIWZ'!BM70</f>
        <v>5582.21</v>
      </c>
      <c r="O72" s="162">
        <f>'Zał. 7 do SIWZ'!BN70</f>
        <v>6866.12</v>
      </c>
    </row>
    <row r="73" spans="1:15" ht="21" customHeight="1" x14ac:dyDescent="0.25">
      <c r="A73" s="11">
        <v>65</v>
      </c>
      <c r="B73" s="155"/>
      <c r="C73" s="165">
        <v>23</v>
      </c>
      <c r="D73" s="92"/>
      <c r="E73" s="94" t="s">
        <v>134</v>
      </c>
      <c r="F73" s="143">
        <f t="shared" si="1"/>
        <v>14000</v>
      </c>
      <c r="G73" s="143">
        <f t="shared" ref="G73:O73" si="29">SUM(G74)</f>
        <v>0</v>
      </c>
      <c r="H73" s="143">
        <f t="shared" si="29"/>
        <v>14000</v>
      </c>
      <c r="I73" s="143">
        <f t="shared" si="29"/>
        <v>0</v>
      </c>
      <c r="J73" s="143">
        <f t="shared" si="29"/>
        <v>0</v>
      </c>
      <c r="K73" s="143">
        <f t="shared" si="29"/>
        <v>0</v>
      </c>
      <c r="L73" s="143">
        <f t="shared" si="29"/>
        <v>0</v>
      </c>
      <c r="M73" s="143">
        <f t="shared" si="29"/>
        <v>0</v>
      </c>
      <c r="N73" s="144">
        <f t="shared" si="29"/>
        <v>657.28</v>
      </c>
      <c r="O73" s="166">
        <f t="shared" si="29"/>
        <v>808.45</v>
      </c>
    </row>
    <row r="74" spans="1:15" s="111" customFormat="1" ht="21" customHeight="1" x14ac:dyDescent="0.25">
      <c r="A74" s="11">
        <v>66</v>
      </c>
      <c r="B74" s="154">
        <v>39</v>
      </c>
      <c r="C74" s="161"/>
      <c r="D74" s="137">
        <v>1</v>
      </c>
      <c r="E74" s="71" t="s">
        <v>134</v>
      </c>
      <c r="F74" s="4">
        <f t="shared" ref="F74:F135" si="30">SUM(G74:M74)</f>
        <v>14000</v>
      </c>
      <c r="G74" s="76">
        <f>'Zał. 7 do SIWZ'!Z72</f>
        <v>0</v>
      </c>
      <c r="H74" s="76">
        <f>'Zał. 7 do SIWZ'!AA72</f>
        <v>14000</v>
      </c>
      <c r="I74" s="76">
        <f>'Zał. 7 do SIWZ'!AB72</f>
        <v>0</v>
      </c>
      <c r="J74" s="76">
        <f>'Zał. 7 do SIWZ'!AC72</f>
        <v>0</v>
      </c>
      <c r="K74" s="76">
        <f>'Zał. 7 do SIWZ'!AD72</f>
        <v>0</v>
      </c>
      <c r="L74" s="76">
        <f>'Zał. 7 do SIWZ'!AE72</f>
        <v>0</v>
      </c>
      <c r="M74" s="76">
        <f>'Zał. 7 do SIWZ'!AF72</f>
        <v>0</v>
      </c>
      <c r="N74" s="138">
        <f>'Zał. 7 do SIWZ'!BM72</f>
        <v>657.28</v>
      </c>
      <c r="O74" s="162">
        <f>'Zał. 7 do SIWZ'!BN72</f>
        <v>808.45</v>
      </c>
    </row>
    <row r="75" spans="1:15" s="111" customFormat="1" ht="21" customHeight="1" x14ac:dyDescent="0.25">
      <c r="A75" s="11">
        <v>67</v>
      </c>
      <c r="B75" s="155"/>
      <c r="C75" s="165">
        <v>24</v>
      </c>
      <c r="D75" s="92"/>
      <c r="E75" s="94" t="s">
        <v>137</v>
      </c>
      <c r="F75" s="143">
        <f t="shared" si="30"/>
        <v>17000</v>
      </c>
      <c r="G75" s="143">
        <f t="shared" ref="G75:O75" si="31">SUM(G76)</f>
        <v>0</v>
      </c>
      <c r="H75" s="143">
        <f t="shared" si="31"/>
        <v>0</v>
      </c>
      <c r="I75" s="143">
        <f t="shared" si="31"/>
        <v>0</v>
      </c>
      <c r="J75" s="143">
        <f t="shared" si="31"/>
        <v>17000</v>
      </c>
      <c r="K75" s="143">
        <f t="shared" si="31"/>
        <v>0</v>
      </c>
      <c r="L75" s="143">
        <f t="shared" si="31"/>
        <v>0</v>
      </c>
      <c r="M75" s="143">
        <f t="shared" si="31"/>
        <v>0</v>
      </c>
      <c r="N75" s="144">
        <f t="shared" si="31"/>
        <v>867.02</v>
      </c>
      <c r="O75" s="166">
        <f t="shared" si="31"/>
        <v>1066.43</v>
      </c>
    </row>
    <row r="76" spans="1:15" s="111" customFormat="1" ht="21" customHeight="1" x14ac:dyDescent="0.25">
      <c r="A76" s="11">
        <v>68</v>
      </c>
      <c r="B76" s="154">
        <v>40</v>
      </c>
      <c r="C76" s="161"/>
      <c r="D76" s="137">
        <v>1</v>
      </c>
      <c r="E76" s="71" t="s">
        <v>137</v>
      </c>
      <c r="F76" s="4">
        <f t="shared" si="30"/>
        <v>17000</v>
      </c>
      <c r="G76" s="76">
        <f>'Zał. 7 do SIWZ'!Z74</f>
        <v>0</v>
      </c>
      <c r="H76" s="76">
        <f>'Zał. 7 do SIWZ'!AA74</f>
        <v>0</v>
      </c>
      <c r="I76" s="76">
        <f>'Zał. 7 do SIWZ'!AB74</f>
        <v>0</v>
      </c>
      <c r="J76" s="76">
        <f>'Zał. 7 do SIWZ'!AC74</f>
        <v>17000</v>
      </c>
      <c r="K76" s="76">
        <f>'Zał. 7 do SIWZ'!AD74</f>
        <v>0</v>
      </c>
      <c r="L76" s="76">
        <f>'Zał. 7 do SIWZ'!AE74</f>
        <v>0</v>
      </c>
      <c r="M76" s="76">
        <f>'Zał. 7 do SIWZ'!AF74</f>
        <v>0</v>
      </c>
      <c r="N76" s="138">
        <f>'Zał. 7 do SIWZ'!BM74</f>
        <v>867.02</v>
      </c>
      <c r="O76" s="162">
        <f>'Zał. 7 do SIWZ'!BN74</f>
        <v>1066.43</v>
      </c>
    </row>
    <row r="77" spans="1:15" s="111" customFormat="1" ht="21" customHeight="1" x14ac:dyDescent="0.25">
      <c r="A77" s="11">
        <v>69</v>
      </c>
      <c r="B77" s="155"/>
      <c r="C77" s="165">
        <v>25</v>
      </c>
      <c r="D77" s="92"/>
      <c r="E77" s="94" t="s">
        <v>141</v>
      </c>
      <c r="F77" s="143">
        <f t="shared" si="30"/>
        <v>88000</v>
      </c>
      <c r="G77" s="143">
        <f t="shared" ref="G77:O77" si="32">SUM(G78)</f>
        <v>0</v>
      </c>
      <c r="H77" s="143">
        <f t="shared" si="32"/>
        <v>0</v>
      </c>
      <c r="I77" s="143">
        <f t="shared" si="32"/>
        <v>0</v>
      </c>
      <c r="J77" s="143">
        <f t="shared" si="32"/>
        <v>88000</v>
      </c>
      <c r="K77" s="143">
        <f t="shared" si="32"/>
        <v>0</v>
      </c>
      <c r="L77" s="143">
        <f t="shared" si="32"/>
        <v>0</v>
      </c>
      <c r="M77" s="143">
        <f t="shared" si="32"/>
        <v>0</v>
      </c>
      <c r="N77" s="144">
        <f t="shared" si="32"/>
        <v>3421.6</v>
      </c>
      <c r="O77" s="166">
        <f t="shared" si="32"/>
        <v>4208.57</v>
      </c>
    </row>
    <row r="78" spans="1:15" s="111" customFormat="1" ht="21" customHeight="1" x14ac:dyDescent="0.25">
      <c r="A78" s="11">
        <v>70</v>
      </c>
      <c r="B78" s="154">
        <v>41</v>
      </c>
      <c r="C78" s="161"/>
      <c r="D78" s="137">
        <v>1</v>
      </c>
      <c r="E78" s="71" t="s">
        <v>141</v>
      </c>
      <c r="F78" s="4">
        <f t="shared" si="30"/>
        <v>88000</v>
      </c>
      <c r="G78" s="76">
        <f>'Zał. 7 do SIWZ'!Z76</f>
        <v>0</v>
      </c>
      <c r="H78" s="76">
        <f>'Zał. 7 do SIWZ'!AA76</f>
        <v>0</v>
      </c>
      <c r="I78" s="76">
        <f>'Zał. 7 do SIWZ'!AB76</f>
        <v>0</v>
      </c>
      <c r="J78" s="76">
        <f>'Zał. 7 do SIWZ'!AC76</f>
        <v>88000</v>
      </c>
      <c r="K78" s="76">
        <f>'Zał. 7 do SIWZ'!AD76</f>
        <v>0</v>
      </c>
      <c r="L78" s="76">
        <f>'Zał. 7 do SIWZ'!AE76</f>
        <v>0</v>
      </c>
      <c r="M78" s="76">
        <f>'Zał. 7 do SIWZ'!AF76</f>
        <v>0</v>
      </c>
      <c r="N78" s="138">
        <f>'Zał. 7 do SIWZ'!BM76</f>
        <v>3421.6</v>
      </c>
      <c r="O78" s="162">
        <f>'Zał. 7 do SIWZ'!BN76</f>
        <v>4208.57</v>
      </c>
    </row>
    <row r="79" spans="1:15" ht="21" customHeight="1" x14ac:dyDescent="0.25">
      <c r="A79" s="11">
        <v>71</v>
      </c>
      <c r="B79" s="155"/>
      <c r="C79" s="165">
        <v>26</v>
      </c>
      <c r="D79" s="92"/>
      <c r="E79" s="94" t="s">
        <v>144</v>
      </c>
      <c r="F79" s="143">
        <f t="shared" si="30"/>
        <v>14000</v>
      </c>
      <c r="G79" s="143">
        <f t="shared" ref="G79:O79" si="33">SUM(G80)</f>
        <v>0</v>
      </c>
      <c r="H79" s="143">
        <f t="shared" si="33"/>
        <v>14000</v>
      </c>
      <c r="I79" s="143">
        <f t="shared" si="33"/>
        <v>0</v>
      </c>
      <c r="J79" s="143">
        <f t="shared" si="33"/>
        <v>0</v>
      </c>
      <c r="K79" s="143">
        <f t="shared" si="33"/>
        <v>0</v>
      </c>
      <c r="L79" s="143">
        <f t="shared" si="33"/>
        <v>0</v>
      </c>
      <c r="M79" s="143">
        <f t="shared" si="33"/>
        <v>0</v>
      </c>
      <c r="N79" s="144">
        <f t="shared" si="33"/>
        <v>657.28</v>
      </c>
      <c r="O79" s="166">
        <f t="shared" si="33"/>
        <v>808.45</v>
      </c>
    </row>
    <row r="80" spans="1:15" s="23" customFormat="1" ht="21" customHeight="1" x14ac:dyDescent="0.25">
      <c r="A80" s="11">
        <v>72</v>
      </c>
      <c r="B80" s="154">
        <v>42</v>
      </c>
      <c r="C80" s="161"/>
      <c r="D80" s="137">
        <v>1</v>
      </c>
      <c r="E80" s="71" t="s">
        <v>144</v>
      </c>
      <c r="F80" s="4">
        <f t="shared" si="30"/>
        <v>14000</v>
      </c>
      <c r="G80" s="76">
        <f>'Zał. 7 do SIWZ'!Z78</f>
        <v>0</v>
      </c>
      <c r="H80" s="76">
        <f>'Zał. 7 do SIWZ'!AA78</f>
        <v>14000</v>
      </c>
      <c r="I80" s="76">
        <f>'Zał. 7 do SIWZ'!AB78</f>
        <v>0</v>
      </c>
      <c r="J80" s="76">
        <f>'Zał. 7 do SIWZ'!AC78</f>
        <v>0</v>
      </c>
      <c r="K80" s="76">
        <f>'Zał. 7 do SIWZ'!AD78</f>
        <v>0</v>
      </c>
      <c r="L80" s="76">
        <f>'Zał. 7 do SIWZ'!AE78</f>
        <v>0</v>
      </c>
      <c r="M80" s="76">
        <f>'Zał. 7 do SIWZ'!AF78</f>
        <v>0</v>
      </c>
      <c r="N80" s="138">
        <f>'Zał. 7 do SIWZ'!BM78</f>
        <v>657.28</v>
      </c>
      <c r="O80" s="162">
        <f>'Zał. 7 do SIWZ'!BN78</f>
        <v>808.45</v>
      </c>
    </row>
    <row r="81" spans="1:15" s="111" customFormat="1" ht="21" customHeight="1" x14ac:dyDescent="0.25">
      <c r="A81" s="11">
        <v>73</v>
      </c>
      <c r="B81" s="155"/>
      <c r="C81" s="165">
        <v>27</v>
      </c>
      <c r="D81" s="92"/>
      <c r="E81" s="94" t="s">
        <v>147</v>
      </c>
      <c r="F81" s="143">
        <f t="shared" si="30"/>
        <v>101000</v>
      </c>
      <c r="G81" s="143">
        <f t="shared" ref="G81:O81" si="34">SUM(G82)</f>
        <v>0</v>
      </c>
      <c r="H81" s="143">
        <f t="shared" si="34"/>
        <v>0</v>
      </c>
      <c r="I81" s="143">
        <f t="shared" si="34"/>
        <v>0</v>
      </c>
      <c r="J81" s="143">
        <f t="shared" si="34"/>
        <v>0</v>
      </c>
      <c r="K81" s="143">
        <f t="shared" si="34"/>
        <v>101000</v>
      </c>
      <c r="L81" s="143">
        <f t="shared" si="34"/>
        <v>0</v>
      </c>
      <c r="M81" s="143">
        <f t="shared" si="34"/>
        <v>0</v>
      </c>
      <c r="N81" s="144">
        <f t="shared" si="34"/>
        <v>4957.21</v>
      </c>
      <c r="O81" s="166">
        <f t="shared" si="34"/>
        <v>6097.37</v>
      </c>
    </row>
    <row r="82" spans="1:15" s="111" customFormat="1" ht="21" customHeight="1" x14ac:dyDescent="0.25">
      <c r="A82" s="11">
        <v>74</v>
      </c>
      <c r="B82" s="154">
        <v>43</v>
      </c>
      <c r="C82" s="161"/>
      <c r="D82" s="137">
        <v>1</v>
      </c>
      <c r="E82" s="71" t="s">
        <v>147</v>
      </c>
      <c r="F82" s="4">
        <f t="shared" si="30"/>
        <v>101000</v>
      </c>
      <c r="G82" s="76">
        <f>'Zał. 7 do SIWZ'!Z80</f>
        <v>0</v>
      </c>
      <c r="H82" s="76">
        <f>'Zał. 7 do SIWZ'!AA80</f>
        <v>0</v>
      </c>
      <c r="I82" s="76">
        <f>'Zał. 7 do SIWZ'!AB80</f>
        <v>0</v>
      </c>
      <c r="J82" s="76">
        <f>'Zał. 7 do SIWZ'!AC80</f>
        <v>0</v>
      </c>
      <c r="K82" s="76">
        <f>'Zał. 7 do SIWZ'!AD80</f>
        <v>101000</v>
      </c>
      <c r="L82" s="76">
        <f>'Zał. 7 do SIWZ'!AE80</f>
        <v>0</v>
      </c>
      <c r="M82" s="76">
        <f>'Zał. 7 do SIWZ'!AF80</f>
        <v>0</v>
      </c>
      <c r="N82" s="138">
        <f>'Zał. 7 do SIWZ'!BM80</f>
        <v>4957.21</v>
      </c>
      <c r="O82" s="162">
        <f>'Zał. 7 do SIWZ'!BN80</f>
        <v>6097.37</v>
      </c>
    </row>
    <row r="83" spans="1:15" ht="21" customHeight="1" x14ac:dyDescent="0.25">
      <c r="A83" s="11">
        <v>75</v>
      </c>
      <c r="B83" s="155"/>
      <c r="C83" s="165">
        <v>28</v>
      </c>
      <c r="D83" s="92"/>
      <c r="E83" s="94" t="s">
        <v>150</v>
      </c>
      <c r="F83" s="143">
        <f t="shared" si="30"/>
        <v>20000</v>
      </c>
      <c r="G83" s="143">
        <f t="shared" ref="G83:O83" si="35">SUM(G84:G85)</f>
        <v>0</v>
      </c>
      <c r="H83" s="143">
        <f t="shared" si="35"/>
        <v>20000</v>
      </c>
      <c r="I83" s="143">
        <f t="shared" si="35"/>
        <v>0</v>
      </c>
      <c r="J83" s="143">
        <f t="shared" si="35"/>
        <v>0</v>
      </c>
      <c r="K83" s="143">
        <f t="shared" si="35"/>
        <v>0</v>
      </c>
      <c r="L83" s="143">
        <f t="shared" si="35"/>
        <v>0</v>
      </c>
      <c r="M83" s="143">
        <f t="shared" si="35"/>
        <v>0</v>
      </c>
      <c r="N83" s="144">
        <f t="shared" si="35"/>
        <v>994.72</v>
      </c>
      <c r="O83" s="166">
        <f t="shared" si="35"/>
        <v>1223.5</v>
      </c>
    </row>
    <row r="84" spans="1:15" s="23" customFormat="1" ht="21" customHeight="1" x14ac:dyDescent="0.25">
      <c r="A84" s="11">
        <v>76</v>
      </c>
      <c r="B84" s="154">
        <v>44</v>
      </c>
      <c r="C84" s="161"/>
      <c r="D84" s="137">
        <v>1</v>
      </c>
      <c r="E84" s="71" t="s">
        <v>151</v>
      </c>
      <c r="F84" s="4">
        <f t="shared" si="30"/>
        <v>14000</v>
      </c>
      <c r="G84" s="76">
        <f>'Zał. 7 do SIWZ'!Z82</f>
        <v>0</v>
      </c>
      <c r="H84" s="76">
        <f>'Zał. 7 do SIWZ'!AA82</f>
        <v>14000</v>
      </c>
      <c r="I84" s="76">
        <f>'Zał. 7 do SIWZ'!AB82</f>
        <v>0</v>
      </c>
      <c r="J84" s="76">
        <f>'Zał. 7 do SIWZ'!AC82</f>
        <v>0</v>
      </c>
      <c r="K84" s="76">
        <f>'Zał. 7 do SIWZ'!AD82</f>
        <v>0</v>
      </c>
      <c r="L84" s="76">
        <f>'Zał. 7 do SIWZ'!AE82</f>
        <v>0</v>
      </c>
      <c r="M84" s="76">
        <f>'Zał. 7 do SIWZ'!AF82</f>
        <v>0</v>
      </c>
      <c r="N84" s="138">
        <f>'Zał. 7 do SIWZ'!BM82</f>
        <v>657.28</v>
      </c>
      <c r="O84" s="162">
        <f>'Zał. 7 do SIWZ'!BN82</f>
        <v>808.45</v>
      </c>
    </row>
    <row r="85" spans="1:15" s="23" customFormat="1" ht="21" customHeight="1" x14ac:dyDescent="0.25">
      <c r="A85" s="11">
        <v>77</v>
      </c>
      <c r="B85" s="154">
        <v>45</v>
      </c>
      <c r="C85" s="161"/>
      <c r="D85" s="137">
        <v>2</v>
      </c>
      <c r="E85" s="71" t="s">
        <v>154</v>
      </c>
      <c r="F85" s="4">
        <f t="shared" si="30"/>
        <v>6000</v>
      </c>
      <c r="G85" s="76">
        <f>'Zał. 7 do SIWZ'!Z83</f>
        <v>0</v>
      </c>
      <c r="H85" s="76">
        <f>'Zał. 7 do SIWZ'!AA83</f>
        <v>6000</v>
      </c>
      <c r="I85" s="76">
        <f>'Zał. 7 do SIWZ'!AB83</f>
        <v>0</v>
      </c>
      <c r="J85" s="76">
        <f>'Zał. 7 do SIWZ'!AC83</f>
        <v>0</v>
      </c>
      <c r="K85" s="76">
        <f>'Zał. 7 do SIWZ'!AD83</f>
        <v>0</v>
      </c>
      <c r="L85" s="76">
        <f>'Zał. 7 do SIWZ'!AE83</f>
        <v>0</v>
      </c>
      <c r="M85" s="76">
        <f>'Zał. 7 do SIWZ'!AF83</f>
        <v>0</v>
      </c>
      <c r="N85" s="138">
        <f>'Zał. 7 do SIWZ'!BM83</f>
        <v>337.44</v>
      </c>
      <c r="O85" s="162">
        <f>'Zał. 7 do SIWZ'!BN83</f>
        <v>415.05</v>
      </c>
    </row>
    <row r="86" spans="1:15" ht="21" customHeight="1" x14ac:dyDescent="0.25">
      <c r="A86" s="11">
        <v>78</v>
      </c>
      <c r="B86" s="155"/>
      <c r="C86" s="165">
        <v>29</v>
      </c>
      <c r="D86" s="92"/>
      <c r="E86" s="94" t="s">
        <v>156</v>
      </c>
      <c r="F86" s="143">
        <f t="shared" si="30"/>
        <v>14000</v>
      </c>
      <c r="G86" s="143">
        <f t="shared" ref="G86:O86" si="36">SUM(G87)</f>
        <v>0</v>
      </c>
      <c r="H86" s="143">
        <f t="shared" si="36"/>
        <v>14000</v>
      </c>
      <c r="I86" s="143">
        <f t="shared" si="36"/>
        <v>0</v>
      </c>
      <c r="J86" s="143">
        <f t="shared" si="36"/>
        <v>0</v>
      </c>
      <c r="K86" s="143">
        <f t="shared" si="36"/>
        <v>0</v>
      </c>
      <c r="L86" s="143">
        <f t="shared" si="36"/>
        <v>0</v>
      </c>
      <c r="M86" s="143">
        <f t="shared" si="36"/>
        <v>0</v>
      </c>
      <c r="N86" s="144">
        <f t="shared" si="36"/>
        <v>657.28</v>
      </c>
      <c r="O86" s="166">
        <f t="shared" si="36"/>
        <v>808.45</v>
      </c>
    </row>
    <row r="87" spans="1:15" s="23" customFormat="1" ht="21" customHeight="1" x14ac:dyDescent="0.25">
      <c r="A87" s="11">
        <v>79</v>
      </c>
      <c r="B87" s="154">
        <v>46</v>
      </c>
      <c r="C87" s="161"/>
      <c r="D87" s="137">
        <v>1</v>
      </c>
      <c r="E87" s="71" t="s">
        <v>156</v>
      </c>
      <c r="F87" s="4">
        <f t="shared" si="30"/>
        <v>14000</v>
      </c>
      <c r="G87" s="76">
        <f>'Zał. 7 do SIWZ'!Z85</f>
        <v>0</v>
      </c>
      <c r="H87" s="76">
        <f>'Zał. 7 do SIWZ'!AA85</f>
        <v>14000</v>
      </c>
      <c r="I87" s="76">
        <f>'Zał. 7 do SIWZ'!AB85</f>
        <v>0</v>
      </c>
      <c r="J87" s="76">
        <f>'Zał. 7 do SIWZ'!AC85</f>
        <v>0</v>
      </c>
      <c r="K87" s="76">
        <f>'Zał. 7 do SIWZ'!AD85</f>
        <v>0</v>
      </c>
      <c r="L87" s="76">
        <f>'Zał. 7 do SIWZ'!AE85</f>
        <v>0</v>
      </c>
      <c r="M87" s="76">
        <f>'Zał. 7 do SIWZ'!AF85</f>
        <v>0</v>
      </c>
      <c r="N87" s="138">
        <f>'Zał. 7 do SIWZ'!BM85</f>
        <v>657.28</v>
      </c>
      <c r="O87" s="162">
        <f>'Zał. 7 do SIWZ'!BN85</f>
        <v>808.45</v>
      </c>
    </row>
    <row r="88" spans="1:15" s="23" customFormat="1" ht="21" customHeight="1" x14ac:dyDescent="0.25">
      <c r="A88" s="11">
        <v>80</v>
      </c>
      <c r="B88" s="155"/>
      <c r="C88" s="165">
        <v>30</v>
      </c>
      <c r="D88" s="92"/>
      <c r="E88" s="94" t="s">
        <v>159</v>
      </c>
      <c r="F88" s="143">
        <f t="shared" si="30"/>
        <v>8000</v>
      </c>
      <c r="G88" s="143">
        <f t="shared" ref="G88:O88" si="37">SUM(G89)</f>
        <v>0</v>
      </c>
      <c r="H88" s="143">
        <f t="shared" si="37"/>
        <v>8000</v>
      </c>
      <c r="I88" s="143">
        <f t="shared" si="37"/>
        <v>0</v>
      </c>
      <c r="J88" s="143">
        <f t="shared" si="37"/>
        <v>0</v>
      </c>
      <c r="K88" s="143">
        <f t="shared" si="37"/>
        <v>0</v>
      </c>
      <c r="L88" s="143">
        <f t="shared" si="37"/>
        <v>0</v>
      </c>
      <c r="M88" s="143">
        <f t="shared" si="37"/>
        <v>0</v>
      </c>
      <c r="N88" s="144">
        <f t="shared" si="37"/>
        <v>417.4</v>
      </c>
      <c r="O88" s="166">
        <f t="shared" si="37"/>
        <v>513.4</v>
      </c>
    </row>
    <row r="89" spans="1:15" s="111" customFormat="1" ht="21" customHeight="1" x14ac:dyDescent="0.25">
      <c r="A89" s="11">
        <v>81</v>
      </c>
      <c r="B89" s="154">
        <v>47</v>
      </c>
      <c r="C89" s="161"/>
      <c r="D89" s="137">
        <v>1</v>
      </c>
      <c r="E89" s="71" t="s">
        <v>159</v>
      </c>
      <c r="F89" s="4">
        <f t="shared" si="30"/>
        <v>8000</v>
      </c>
      <c r="G89" s="76">
        <f>'Zał. 7 do SIWZ'!Z87</f>
        <v>0</v>
      </c>
      <c r="H89" s="76">
        <f>'Zał. 7 do SIWZ'!AA87</f>
        <v>8000</v>
      </c>
      <c r="I89" s="76">
        <f>'Zał. 7 do SIWZ'!AB87</f>
        <v>0</v>
      </c>
      <c r="J89" s="76">
        <f>'Zał. 7 do SIWZ'!AC87</f>
        <v>0</v>
      </c>
      <c r="K89" s="76">
        <f>'Zał. 7 do SIWZ'!AD87</f>
        <v>0</v>
      </c>
      <c r="L89" s="76">
        <f>'Zał. 7 do SIWZ'!AE87</f>
        <v>0</v>
      </c>
      <c r="M89" s="76">
        <f>'Zał. 7 do SIWZ'!AF87</f>
        <v>0</v>
      </c>
      <c r="N89" s="138">
        <f>'Zał. 7 do SIWZ'!BM87</f>
        <v>417.4</v>
      </c>
      <c r="O89" s="162">
        <f>'Zał. 7 do SIWZ'!BN87</f>
        <v>513.4</v>
      </c>
    </row>
    <row r="90" spans="1:15" s="23" customFormat="1" ht="21" customHeight="1" x14ac:dyDescent="0.25">
      <c r="A90" s="11">
        <v>82</v>
      </c>
      <c r="B90" s="155"/>
      <c r="C90" s="165">
        <v>31</v>
      </c>
      <c r="D90" s="92"/>
      <c r="E90" s="94" t="s">
        <v>162</v>
      </c>
      <c r="F90" s="143">
        <f t="shared" si="30"/>
        <v>176000</v>
      </c>
      <c r="G90" s="143">
        <f t="shared" ref="G90:O90" si="38">SUM(G91)</f>
        <v>0</v>
      </c>
      <c r="H90" s="143">
        <f t="shared" si="38"/>
        <v>0</v>
      </c>
      <c r="I90" s="143">
        <f t="shared" si="38"/>
        <v>0</v>
      </c>
      <c r="J90" s="143">
        <f t="shared" si="38"/>
        <v>0</v>
      </c>
      <c r="K90" s="143">
        <f t="shared" si="38"/>
        <v>0</v>
      </c>
      <c r="L90" s="143">
        <f t="shared" si="38"/>
        <v>176000</v>
      </c>
      <c r="M90" s="143">
        <f t="shared" si="38"/>
        <v>0</v>
      </c>
      <c r="N90" s="144">
        <f t="shared" si="38"/>
        <v>8220.56</v>
      </c>
      <c r="O90" s="166">
        <f t="shared" si="38"/>
        <v>10111.290000000001</v>
      </c>
    </row>
    <row r="91" spans="1:15" s="111" customFormat="1" ht="21" customHeight="1" x14ac:dyDescent="0.25">
      <c r="A91" s="11">
        <v>83</v>
      </c>
      <c r="B91" s="154">
        <v>48</v>
      </c>
      <c r="C91" s="161"/>
      <c r="D91" s="137">
        <v>1</v>
      </c>
      <c r="E91" s="71" t="s">
        <v>163</v>
      </c>
      <c r="F91" s="4">
        <f t="shared" si="30"/>
        <v>176000</v>
      </c>
      <c r="G91" s="76">
        <f>'Zał. 7 do SIWZ'!Z89</f>
        <v>0</v>
      </c>
      <c r="H91" s="76">
        <f>'Zał. 7 do SIWZ'!AA89</f>
        <v>0</v>
      </c>
      <c r="I91" s="76">
        <f>'Zał. 7 do SIWZ'!AB89</f>
        <v>0</v>
      </c>
      <c r="J91" s="76">
        <f>'Zał. 7 do SIWZ'!AC89</f>
        <v>0</v>
      </c>
      <c r="K91" s="76">
        <f>'Zał. 7 do SIWZ'!AD89</f>
        <v>0</v>
      </c>
      <c r="L91" s="76">
        <f>'Zał. 7 do SIWZ'!AE89</f>
        <v>176000</v>
      </c>
      <c r="M91" s="76">
        <f>'Zał. 7 do SIWZ'!AF89</f>
        <v>0</v>
      </c>
      <c r="N91" s="138">
        <f>'Zał. 7 do SIWZ'!BM89</f>
        <v>8220.56</v>
      </c>
      <c r="O91" s="162">
        <f>'Zał. 7 do SIWZ'!BN89</f>
        <v>10111.290000000001</v>
      </c>
    </row>
    <row r="92" spans="1:15" s="23" customFormat="1" ht="21" customHeight="1" x14ac:dyDescent="0.25">
      <c r="A92" s="11">
        <v>84</v>
      </c>
      <c r="B92" s="155"/>
      <c r="C92" s="165">
        <v>32</v>
      </c>
      <c r="D92" s="92"/>
      <c r="E92" s="94" t="s">
        <v>166</v>
      </c>
      <c r="F92" s="143">
        <f t="shared" si="30"/>
        <v>20000</v>
      </c>
      <c r="G92" s="143">
        <f t="shared" ref="G92:O92" si="39">SUM(G93)</f>
        <v>0</v>
      </c>
      <c r="H92" s="143">
        <f t="shared" si="39"/>
        <v>0</v>
      </c>
      <c r="I92" s="143">
        <f t="shared" si="39"/>
        <v>0</v>
      </c>
      <c r="J92" s="143">
        <f t="shared" si="39"/>
        <v>20000</v>
      </c>
      <c r="K92" s="143">
        <f t="shared" si="39"/>
        <v>0</v>
      </c>
      <c r="L92" s="143">
        <f t="shared" si="39"/>
        <v>0</v>
      </c>
      <c r="M92" s="143">
        <f t="shared" si="39"/>
        <v>0</v>
      </c>
      <c r="N92" s="144">
        <f t="shared" si="39"/>
        <v>974.96</v>
      </c>
      <c r="O92" s="166">
        <f t="shared" si="39"/>
        <v>1199.2</v>
      </c>
    </row>
    <row r="93" spans="1:15" s="23" customFormat="1" ht="21" customHeight="1" x14ac:dyDescent="0.25">
      <c r="A93" s="11">
        <v>85</v>
      </c>
      <c r="B93" s="154">
        <v>49</v>
      </c>
      <c r="C93" s="161"/>
      <c r="D93" s="137">
        <v>1</v>
      </c>
      <c r="E93" s="71" t="s">
        <v>166</v>
      </c>
      <c r="F93" s="4">
        <f t="shared" si="30"/>
        <v>20000</v>
      </c>
      <c r="G93" s="76">
        <f>'Zał. 7 do SIWZ'!Z91</f>
        <v>0</v>
      </c>
      <c r="H93" s="76">
        <f>'Zał. 7 do SIWZ'!AA91</f>
        <v>0</v>
      </c>
      <c r="I93" s="76">
        <f>'Zał. 7 do SIWZ'!AB91</f>
        <v>0</v>
      </c>
      <c r="J93" s="76">
        <f>'Zał. 7 do SIWZ'!AC91</f>
        <v>20000</v>
      </c>
      <c r="K93" s="76">
        <f>'Zał. 7 do SIWZ'!AD91</f>
        <v>0</v>
      </c>
      <c r="L93" s="76">
        <f>'Zał. 7 do SIWZ'!AE91</f>
        <v>0</v>
      </c>
      <c r="M93" s="76">
        <f>'Zał. 7 do SIWZ'!AF91</f>
        <v>0</v>
      </c>
      <c r="N93" s="138">
        <f>'Zał. 7 do SIWZ'!BM91</f>
        <v>974.96</v>
      </c>
      <c r="O93" s="162">
        <f>'Zał. 7 do SIWZ'!BN91</f>
        <v>1199.2</v>
      </c>
    </row>
    <row r="94" spans="1:15" s="111" customFormat="1" ht="21" customHeight="1" x14ac:dyDescent="0.25">
      <c r="A94" s="11">
        <v>86</v>
      </c>
      <c r="B94" s="155"/>
      <c r="C94" s="165">
        <v>33</v>
      </c>
      <c r="D94" s="92"/>
      <c r="E94" s="94" t="s">
        <v>169</v>
      </c>
      <c r="F94" s="143">
        <f t="shared" si="30"/>
        <v>63000</v>
      </c>
      <c r="G94" s="143">
        <f t="shared" ref="G94:O94" si="40">SUM(G95)</f>
        <v>0</v>
      </c>
      <c r="H94" s="143">
        <f t="shared" si="40"/>
        <v>0</v>
      </c>
      <c r="I94" s="143">
        <f t="shared" si="40"/>
        <v>0</v>
      </c>
      <c r="J94" s="143">
        <f t="shared" si="40"/>
        <v>63000</v>
      </c>
      <c r="K94" s="143">
        <f t="shared" si="40"/>
        <v>0</v>
      </c>
      <c r="L94" s="143">
        <f t="shared" si="40"/>
        <v>0</v>
      </c>
      <c r="M94" s="143">
        <f t="shared" si="40"/>
        <v>0</v>
      </c>
      <c r="N94" s="144">
        <f t="shared" si="40"/>
        <v>2522.1</v>
      </c>
      <c r="O94" s="166">
        <f t="shared" si="40"/>
        <v>3102.18</v>
      </c>
    </row>
    <row r="95" spans="1:15" s="23" customFormat="1" ht="21" customHeight="1" x14ac:dyDescent="0.25">
      <c r="A95" s="11">
        <v>87</v>
      </c>
      <c r="B95" s="154">
        <v>50</v>
      </c>
      <c r="C95" s="161"/>
      <c r="D95" s="137">
        <v>1</v>
      </c>
      <c r="E95" s="71" t="s">
        <v>169</v>
      </c>
      <c r="F95" s="4">
        <f t="shared" si="30"/>
        <v>63000</v>
      </c>
      <c r="G95" s="76">
        <f>'Zał. 7 do SIWZ'!Z93</f>
        <v>0</v>
      </c>
      <c r="H95" s="76">
        <f>'Zał. 7 do SIWZ'!AA93</f>
        <v>0</v>
      </c>
      <c r="I95" s="76">
        <f>'Zał. 7 do SIWZ'!AB93</f>
        <v>0</v>
      </c>
      <c r="J95" s="76">
        <f>'Zał. 7 do SIWZ'!AC93</f>
        <v>63000</v>
      </c>
      <c r="K95" s="76">
        <f>'Zał. 7 do SIWZ'!AD93</f>
        <v>0</v>
      </c>
      <c r="L95" s="76">
        <f>'Zał. 7 do SIWZ'!AE93</f>
        <v>0</v>
      </c>
      <c r="M95" s="76">
        <f>'Zał. 7 do SIWZ'!AF93</f>
        <v>0</v>
      </c>
      <c r="N95" s="138">
        <f>'Zał. 7 do SIWZ'!BM93</f>
        <v>2522.1</v>
      </c>
      <c r="O95" s="162">
        <f>'Zał. 7 do SIWZ'!BN93</f>
        <v>3102.18</v>
      </c>
    </row>
    <row r="96" spans="1:15" s="111" customFormat="1" ht="21" customHeight="1" x14ac:dyDescent="0.25">
      <c r="A96" s="11">
        <v>88</v>
      </c>
      <c r="B96" s="155"/>
      <c r="C96" s="165">
        <v>34</v>
      </c>
      <c r="D96" s="92"/>
      <c r="E96" s="94" t="s">
        <v>172</v>
      </c>
      <c r="F96" s="143">
        <f t="shared" si="30"/>
        <v>77000</v>
      </c>
      <c r="G96" s="143">
        <f t="shared" ref="G96:O96" si="41">SUM(G97)</f>
        <v>0</v>
      </c>
      <c r="H96" s="143">
        <f t="shared" si="41"/>
        <v>0</v>
      </c>
      <c r="I96" s="143">
        <f t="shared" si="41"/>
        <v>77000</v>
      </c>
      <c r="J96" s="143">
        <f t="shared" si="41"/>
        <v>0</v>
      </c>
      <c r="K96" s="143">
        <f t="shared" si="41"/>
        <v>0</v>
      </c>
      <c r="L96" s="143">
        <f t="shared" si="41"/>
        <v>0</v>
      </c>
      <c r="M96" s="143">
        <f t="shared" si="41"/>
        <v>0</v>
      </c>
      <c r="N96" s="144">
        <f t="shared" si="41"/>
        <v>3025.82</v>
      </c>
      <c r="O96" s="166">
        <f t="shared" si="41"/>
        <v>3721.76</v>
      </c>
    </row>
    <row r="97" spans="1:15" s="111" customFormat="1" ht="21" customHeight="1" x14ac:dyDescent="0.25">
      <c r="A97" s="11">
        <v>89</v>
      </c>
      <c r="B97" s="154">
        <v>51</v>
      </c>
      <c r="C97" s="161"/>
      <c r="D97" s="137">
        <v>1</v>
      </c>
      <c r="E97" s="71" t="s">
        <v>172</v>
      </c>
      <c r="F97" s="4">
        <f t="shared" si="30"/>
        <v>77000</v>
      </c>
      <c r="G97" s="76">
        <f>'Zał. 7 do SIWZ'!Z95</f>
        <v>0</v>
      </c>
      <c r="H97" s="76">
        <f>'Zał. 7 do SIWZ'!AA95</f>
        <v>0</v>
      </c>
      <c r="I97" s="76">
        <f>'Zał. 7 do SIWZ'!AB95</f>
        <v>77000</v>
      </c>
      <c r="J97" s="76">
        <f>'Zał. 7 do SIWZ'!AC95</f>
        <v>0</v>
      </c>
      <c r="K97" s="76">
        <f>'Zał. 7 do SIWZ'!AD95</f>
        <v>0</v>
      </c>
      <c r="L97" s="76">
        <f>'Zał. 7 do SIWZ'!AE95</f>
        <v>0</v>
      </c>
      <c r="M97" s="76">
        <f>'Zał. 7 do SIWZ'!AF95</f>
        <v>0</v>
      </c>
      <c r="N97" s="138">
        <f>'Zał. 7 do SIWZ'!BM95</f>
        <v>3025.82</v>
      </c>
      <c r="O97" s="162">
        <f>'Zał. 7 do SIWZ'!BN95</f>
        <v>3721.76</v>
      </c>
    </row>
    <row r="98" spans="1:15" ht="21" customHeight="1" x14ac:dyDescent="0.25">
      <c r="A98" s="11">
        <v>90</v>
      </c>
      <c r="B98" s="155"/>
      <c r="C98" s="165">
        <v>35</v>
      </c>
      <c r="D98" s="92"/>
      <c r="E98" s="94" t="s">
        <v>175</v>
      </c>
      <c r="F98" s="143">
        <f t="shared" si="30"/>
        <v>57000</v>
      </c>
      <c r="G98" s="143">
        <f t="shared" ref="G98:O98" si="42">SUM(G99)</f>
        <v>0</v>
      </c>
      <c r="H98" s="143">
        <f t="shared" si="42"/>
        <v>0</v>
      </c>
      <c r="I98" s="143">
        <f t="shared" si="42"/>
        <v>0</v>
      </c>
      <c r="J98" s="143">
        <f t="shared" si="42"/>
        <v>57000</v>
      </c>
      <c r="K98" s="143">
        <f t="shared" si="42"/>
        <v>0</v>
      </c>
      <c r="L98" s="143">
        <f t="shared" si="42"/>
        <v>0</v>
      </c>
      <c r="M98" s="143">
        <f t="shared" si="42"/>
        <v>0</v>
      </c>
      <c r="N98" s="144">
        <f t="shared" si="42"/>
        <v>2306.2199999999998</v>
      </c>
      <c r="O98" s="166">
        <f t="shared" si="42"/>
        <v>2836.65</v>
      </c>
    </row>
    <row r="99" spans="1:15" s="111" customFormat="1" ht="21" customHeight="1" x14ac:dyDescent="0.25">
      <c r="A99" s="11">
        <v>91</v>
      </c>
      <c r="B99" s="154">
        <v>52</v>
      </c>
      <c r="C99" s="161"/>
      <c r="D99" s="137">
        <v>1</v>
      </c>
      <c r="E99" s="71" t="s">
        <v>175</v>
      </c>
      <c r="F99" s="4">
        <f t="shared" si="30"/>
        <v>57000</v>
      </c>
      <c r="G99" s="76">
        <f>'Zał. 7 do SIWZ'!Z97</f>
        <v>0</v>
      </c>
      <c r="H99" s="76">
        <f>'Zał. 7 do SIWZ'!AA97</f>
        <v>0</v>
      </c>
      <c r="I99" s="76">
        <f>'Zał. 7 do SIWZ'!AB97</f>
        <v>0</v>
      </c>
      <c r="J99" s="76">
        <f>'Zał. 7 do SIWZ'!AC97</f>
        <v>57000</v>
      </c>
      <c r="K99" s="76">
        <f>'Zał. 7 do SIWZ'!AD97</f>
        <v>0</v>
      </c>
      <c r="L99" s="76">
        <f>'Zał. 7 do SIWZ'!AE97</f>
        <v>0</v>
      </c>
      <c r="M99" s="76">
        <f>'Zał. 7 do SIWZ'!AF97</f>
        <v>0</v>
      </c>
      <c r="N99" s="138">
        <f>'Zał. 7 do SIWZ'!BM97</f>
        <v>2306.2199999999998</v>
      </c>
      <c r="O99" s="162">
        <f>'Zał. 7 do SIWZ'!BN97</f>
        <v>2836.65</v>
      </c>
    </row>
    <row r="100" spans="1:15" s="23" customFormat="1" ht="21" customHeight="1" x14ac:dyDescent="0.25">
      <c r="A100" s="11">
        <v>92</v>
      </c>
      <c r="B100" s="155"/>
      <c r="C100" s="165">
        <v>36</v>
      </c>
      <c r="D100" s="92"/>
      <c r="E100" s="94" t="s">
        <v>178</v>
      </c>
      <c r="F100" s="143">
        <f t="shared" si="30"/>
        <v>13000</v>
      </c>
      <c r="G100" s="143">
        <f t="shared" ref="G100:O100" si="43">SUM(G101)</f>
        <v>0</v>
      </c>
      <c r="H100" s="143">
        <f t="shared" si="43"/>
        <v>13000</v>
      </c>
      <c r="I100" s="143">
        <f t="shared" si="43"/>
        <v>0</v>
      </c>
      <c r="J100" s="143">
        <f t="shared" si="43"/>
        <v>0</v>
      </c>
      <c r="K100" s="143">
        <f t="shared" si="43"/>
        <v>0</v>
      </c>
      <c r="L100" s="143">
        <f t="shared" si="43"/>
        <v>0</v>
      </c>
      <c r="M100" s="143">
        <f t="shared" si="43"/>
        <v>0</v>
      </c>
      <c r="N100" s="144">
        <f t="shared" si="43"/>
        <v>617.29999999999995</v>
      </c>
      <c r="O100" s="166">
        <f t="shared" si="43"/>
        <v>759.28</v>
      </c>
    </row>
    <row r="101" spans="1:15" s="23" customFormat="1" ht="21" customHeight="1" x14ac:dyDescent="0.25">
      <c r="A101" s="11">
        <v>93</v>
      </c>
      <c r="B101" s="154">
        <v>53</v>
      </c>
      <c r="C101" s="161"/>
      <c r="D101" s="137">
        <v>1</v>
      </c>
      <c r="E101" s="71" t="s">
        <v>178</v>
      </c>
      <c r="F101" s="4">
        <f t="shared" si="30"/>
        <v>13000</v>
      </c>
      <c r="G101" s="76">
        <f>'Zał. 7 do SIWZ'!Z99</f>
        <v>0</v>
      </c>
      <c r="H101" s="76">
        <f>'Zał. 7 do SIWZ'!AA99</f>
        <v>13000</v>
      </c>
      <c r="I101" s="76">
        <f>'Zał. 7 do SIWZ'!AB99</f>
        <v>0</v>
      </c>
      <c r="J101" s="76">
        <f>'Zał. 7 do SIWZ'!AC99</f>
        <v>0</v>
      </c>
      <c r="K101" s="76">
        <f>'Zał. 7 do SIWZ'!AD99</f>
        <v>0</v>
      </c>
      <c r="L101" s="76">
        <f>'Zał. 7 do SIWZ'!AE99</f>
        <v>0</v>
      </c>
      <c r="M101" s="76">
        <f>'Zał. 7 do SIWZ'!AF99</f>
        <v>0</v>
      </c>
      <c r="N101" s="138">
        <f>'Zał. 7 do SIWZ'!BM99</f>
        <v>617.29999999999995</v>
      </c>
      <c r="O101" s="162">
        <f>'Zał. 7 do SIWZ'!BN99</f>
        <v>759.28</v>
      </c>
    </row>
    <row r="102" spans="1:15" s="23" customFormat="1" ht="21" customHeight="1" x14ac:dyDescent="0.25">
      <c r="A102" s="11">
        <v>94</v>
      </c>
      <c r="B102" s="155"/>
      <c r="C102" s="165">
        <v>37</v>
      </c>
      <c r="D102" s="92"/>
      <c r="E102" s="94" t="s">
        <v>421</v>
      </c>
      <c r="F102" s="143">
        <f t="shared" si="30"/>
        <v>61000</v>
      </c>
      <c r="G102" s="143">
        <f t="shared" ref="G102:O102" si="44">SUM(G103)</f>
        <v>0</v>
      </c>
      <c r="H102" s="143">
        <f t="shared" si="44"/>
        <v>0</v>
      </c>
      <c r="I102" s="143">
        <f t="shared" si="44"/>
        <v>61000</v>
      </c>
      <c r="J102" s="143">
        <f t="shared" si="44"/>
        <v>0</v>
      </c>
      <c r="K102" s="143">
        <f t="shared" si="44"/>
        <v>0</v>
      </c>
      <c r="L102" s="143">
        <f t="shared" si="44"/>
        <v>0</v>
      </c>
      <c r="M102" s="143">
        <f t="shared" si="44"/>
        <v>0</v>
      </c>
      <c r="N102" s="144">
        <f t="shared" si="44"/>
        <v>2450.14</v>
      </c>
      <c r="O102" s="166">
        <f t="shared" si="44"/>
        <v>3013.67</v>
      </c>
    </row>
    <row r="103" spans="1:15" ht="21" customHeight="1" x14ac:dyDescent="0.25">
      <c r="A103" s="11">
        <v>95</v>
      </c>
      <c r="B103" s="154">
        <v>54</v>
      </c>
      <c r="C103" s="161"/>
      <c r="D103" s="137">
        <v>1</v>
      </c>
      <c r="E103" s="71" t="s">
        <v>422</v>
      </c>
      <c r="F103" s="4">
        <f t="shared" si="30"/>
        <v>61000</v>
      </c>
      <c r="G103" s="76">
        <f>'Zał. 7 do SIWZ'!Z101</f>
        <v>0</v>
      </c>
      <c r="H103" s="76">
        <f>'Zał. 7 do SIWZ'!AA101</f>
        <v>0</v>
      </c>
      <c r="I103" s="76">
        <f>'Zał. 7 do SIWZ'!AB101</f>
        <v>61000</v>
      </c>
      <c r="J103" s="76">
        <f>'Zał. 7 do SIWZ'!AC101</f>
        <v>0</v>
      </c>
      <c r="K103" s="76">
        <f>'Zał. 7 do SIWZ'!AD101</f>
        <v>0</v>
      </c>
      <c r="L103" s="76">
        <f>'Zał. 7 do SIWZ'!AE101</f>
        <v>0</v>
      </c>
      <c r="M103" s="76">
        <f>'Zał. 7 do SIWZ'!AF101</f>
        <v>0</v>
      </c>
      <c r="N103" s="138">
        <f>'Zał. 7 do SIWZ'!BM101</f>
        <v>2450.14</v>
      </c>
      <c r="O103" s="162">
        <f>'Zał. 7 do SIWZ'!BN101</f>
        <v>3013.67</v>
      </c>
    </row>
    <row r="104" spans="1:15" s="81" customFormat="1" ht="21" customHeight="1" x14ac:dyDescent="0.25">
      <c r="A104" s="11">
        <v>96</v>
      </c>
      <c r="B104" s="155"/>
      <c r="C104" s="165">
        <v>38</v>
      </c>
      <c r="D104" s="92"/>
      <c r="E104" s="94" t="s">
        <v>202</v>
      </c>
      <c r="F104" s="143">
        <f t="shared" si="30"/>
        <v>41000</v>
      </c>
      <c r="G104" s="143">
        <f t="shared" ref="G104:O104" si="45">SUM(G105:G105)</f>
        <v>0</v>
      </c>
      <c r="H104" s="143">
        <f t="shared" si="45"/>
        <v>0</v>
      </c>
      <c r="I104" s="143">
        <f t="shared" si="45"/>
        <v>0</v>
      </c>
      <c r="J104" s="143">
        <f t="shared" si="45"/>
        <v>41000</v>
      </c>
      <c r="K104" s="143">
        <f t="shared" si="45"/>
        <v>0</v>
      </c>
      <c r="L104" s="143">
        <f t="shared" si="45"/>
        <v>0</v>
      </c>
      <c r="M104" s="143">
        <f t="shared" si="45"/>
        <v>0</v>
      </c>
      <c r="N104" s="144">
        <f t="shared" si="45"/>
        <v>1730.54</v>
      </c>
      <c r="O104" s="166">
        <f t="shared" si="45"/>
        <v>2128.56</v>
      </c>
    </row>
    <row r="105" spans="1:15" s="111" customFormat="1" ht="21" customHeight="1" x14ac:dyDescent="0.25">
      <c r="A105" s="11">
        <v>97</v>
      </c>
      <c r="B105" s="154">
        <v>55</v>
      </c>
      <c r="C105" s="161"/>
      <c r="D105" s="137">
        <v>1</v>
      </c>
      <c r="E105" s="71" t="s">
        <v>202</v>
      </c>
      <c r="F105" s="4">
        <f t="shared" si="30"/>
        <v>41000</v>
      </c>
      <c r="G105" s="76">
        <f>'Zał. 7 do SIWZ'!Z103</f>
        <v>0</v>
      </c>
      <c r="H105" s="76">
        <f>'Zał. 7 do SIWZ'!AA103</f>
        <v>0</v>
      </c>
      <c r="I105" s="76">
        <f>'Zał. 7 do SIWZ'!AB103</f>
        <v>0</v>
      </c>
      <c r="J105" s="76">
        <f>'Zał. 7 do SIWZ'!AC103</f>
        <v>41000</v>
      </c>
      <c r="K105" s="76">
        <f>'Zał. 7 do SIWZ'!AD103</f>
        <v>0</v>
      </c>
      <c r="L105" s="76">
        <f>'Zał. 7 do SIWZ'!AE103</f>
        <v>0</v>
      </c>
      <c r="M105" s="76">
        <f>'Zał. 7 do SIWZ'!AF103</f>
        <v>0</v>
      </c>
      <c r="N105" s="138">
        <f>'Zał. 7 do SIWZ'!BM103</f>
        <v>1730.54</v>
      </c>
      <c r="O105" s="162">
        <f>'Zał. 7 do SIWZ'!BN103</f>
        <v>2128.56</v>
      </c>
    </row>
    <row r="106" spans="1:15" s="23" customFormat="1" ht="21" customHeight="1" x14ac:dyDescent="0.25">
      <c r="A106" s="11">
        <v>100</v>
      </c>
      <c r="B106" s="155"/>
      <c r="C106" s="165">
        <v>40</v>
      </c>
      <c r="D106" s="92"/>
      <c r="E106" s="94" t="s">
        <v>210</v>
      </c>
      <c r="F106" s="143">
        <f t="shared" si="30"/>
        <v>7000</v>
      </c>
      <c r="G106" s="143">
        <f t="shared" ref="G106:O106" si="46">SUM(G107:G107)</f>
        <v>0</v>
      </c>
      <c r="H106" s="143">
        <f t="shared" si="46"/>
        <v>7000</v>
      </c>
      <c r="I106" s="143">
        <f t="shared" si="46"/>
        <v>0</v>
      </c>
      <c r="J106" s="143">
        <f t="shared" si="46"/>
        <v>0</v>
      </c>
      <c r="K106" s="143">
        <f t="shared" si="46"/>
        <v>0</v>
      </c>
      <c r="L106" s="143">
        <f t="shared" si="46"/>
        <v>0</v>
      </c>
      <c r="M106" s="143">
        <f t="shared" si="46"/>
        <v>0</v>
      </c>
      <c r="N106" s="144">
        <f t="shared" si="46"/>
        <v>377.42</v>
      </c>
      <c r="O106" s="166">
        <f t="shared" si="46"/>
        <v>464.23</v>
      </c>
    </row>
    <row r="107" spans="1:15" s="32" customFormat="1" ht="21" customHeight="1" x14ac:dyDescent="0.25">
      <c r="A107" s="11">
        <v>101</v>
      </c>
      <c r="B107" s="154">
        <v>57</v>
      </c>
      <c r="C107" s="161"/>
      <c r="D107" s="137">
        <v>1</v>
      </c>
      <c r="E107" s="71" t="s">
        <v>210</v>
      </c>
      <c r="F107" s="4">
        <f t="shared" si="30"/>
        <v>7000</v>
      </c>
      <c r="G107" s="76">
        <f>'Zał. 7 do SIWZ'!Z105</f>
        <v>0</v>
      </c>
      <c r="H107" s="76">
        <f>'Zał. 7 do SIWZ'!AA105</f>
        <v>7000</v>
      </c>
      <c r="I107" s="76">
        <f>'Zał. 7 do SIWZ'!AB105</f>
        <v>0</v>
      </c>
      <c r="J107" s="76">
        <f>'Zał. 7 do SIWZ'!AC105</f>
        <v>0</v>
      </c>
      <c r="K107" s="76">
        <f>'Zał. 7 do SIWZ'!AD105</f>
        <v>0</v>
      </c>
      <c r="L107" s="76">
        <f>'Zał. 7 do SIWZ'!AE105</f>
        <v>0</v>
      </c>
      <c r="M107" s="76">
        <f>'Zał. 7 do SIWZ'!AF105</f>
        <v>0</v>
      </c>
      <c r="N107" s="138">
        <f>'Zał. 7 do SIWZ'!BM105</f>
        <v>377.42</v>
      </c>
      <c r="O107" s="162">
        <f>'Zał. 7 do SIWZ'!BN105</f>
        <v>464.23</v>
      </c>
    </row>
    <row r="108" spans="1:15" s="23" customFormat="1" ht="21" customHeight="1" x14ac:dyDescent="0.25">
      <c r="A108" s="11">
        <v>102</v>
      </c>
      <c r="B108" s="155"/>
      <c r="C108" s="165">
        <v>41</v>
      </c>
      <c r="D108" s="92"/>
      <c r="E108" s="94" t="s">
        <v>205</v>
      </c>
      <c r="F108" s="143">
        <f t="shared" si="30"/>
        <v>72000</v>
      </c>
      <c r="G108" s="143">
        <f t="shared" ref="G108:O108" si="47">SUM(G109:G109)</f>
        <v>0</v>
      </c>
      <c r="H108" s="143">
        <f t="shared" si="47"/>
        <v>0</v>
      </c>
      <c r="I108" s="143">
        <f t="shared" si="47"/>
        <v>0</v>
      </c>
      <c r="J108" s="143">
        <f t="shared" si="47"/>
        <v>72000</v>
      </c>
      <c r="K108" s="143">
        <f t="shared" si="47"/>
        <v>0</v>
      </c>
      <c r="L108" s="143">
        <f t="shared" si="47"/>
        <v>0</v>
      </c>
      <c r="M108" s="143">
        <f t="shared" si="47"/>
        <v>0</v>
      </c>
      <c r="N108" s="144">
        <f t="shared" si="47"/>
        <v>3106.56</v>
      </c>
      <c r="O108" s="166">
        <f t="shared" si="47"/>
        <v>3821.07</v>
      </c>
    </row>
    <row r="109" spans="1:15" ht="21" customHeight="1" x14ac:dyDescent="0.25">
      <c r="A109" s="11">
        <v>103</v>
      </c>
      <c r="B109" s="154">
        <v>58</v>
      </c>
      <c r="C109" s="161"/>
      <c r="D109" s="137">
        <v>1</v>
      </c>
      <c r="E109" s="71" t="s">
        <v>206</v>
      </c>
      <c r="F109" s="4">
        <f t="shared" si="30"/>
        <v>72000</v>
      </c>
      <c r="G109" s="76">
        <f>'Zał. 7 do SIWZ'!Z107</f>
        <v>0</v>
      </c>
      <c r="H109" s="76">
        <f>'Zał. 7 do SIWZ'!AA107</f>
        <v>0</v>
      </c>
      <c r="I109" s="76">
        <f>'Zał. 7 do SIWZ'!AB107</f>
        <v>0</v>
      </c>
      <c r="J109" s="76">
        <f>'Zał. 7 do SIWZ'!AC107</f>
        <v>72000</v>
      </c>
      <c r="K109" s="76">
        <f>'Zał. 7 do SIWZ'!AD107</f>
        <v>0</v>
      </c>
      <c r="L109" s="76">
        <f>'Zał. 7 do SIWZ'!AE107</f>
        <v>0</v>
      </c>
      <c r="M109" s="76">
        <f>'Zał. 7 do SIWZ'!AF107</f>
        <v>0</v>
      </c>
      <c r="N109" s="138">
        <f>'Zał. 7 do SIWZ'!BM107</f>
        <v>3106.56</v>
      </c>
      <c r="O109" s="162">
        <f>'Zał. 7 do SIWZ'!BN107</f>
        <v>3821.07</v>
      </c>
    </row>
    <row r="110" spans="1:15" s="111" customFormat="1" ht="21" customHeight="1" x14ac:dyDescent="0.25">
      <c r="A110" s="11">
        <v>104</v>
      </c>
      <c r="B110" s="155"/>
      <c r="C110" s="165">
        <v>42</v>
      </c>
      <c r="D110" s="92"/>
      <c r="E110" s="94" t="s">
        <v>213</v>
      </c>
      <c r="F110" s="143">
        <f t="shared" si="30"/>
        <v>22000</v>
      </c>
      <c r="G110" s="143">
        <f t="shared" ref="G110:O110" si="48">SUM(G111:G111)</f>
        <v>0</v>
      </c>
      <c r="H110" s="143">
        <f t="shared" si="48"/>
        <v>0</v>
      </c>
      <c r="I110" s="143">
        <f t="shared" si="48"/>
        <v>0</v>
      </c>
      <c r="J110" s="143">
        <f t="shared" si="48"/>
        <v>22000</v>
      </c>
      <c r="K110" s="143">
        <f t="shared" si="48"/>
        <v>0</v>
      </c>
      <c r="L110" s="143">
        <f t="shared" si="48"/>
        <v>0</v>
      </c>
      <c r="M110" s="143">
        <f t="shared" si="48"/>
        <v>0</v>
      </c>
      <c r="N110" s="144">
        <f t="shared" si="48"/>
        <v>1046.92</v>
      </c>
      <c r="O110" s="166">
        <f t="shared" si="48"/>
        <v>1287.71</v>
      </c>
    </row>
    <row r="111" spans="1:15" ht="21" customHeight="1" x14ac:dyDescent="0.25">
      <c r="A111" s="11">
        <v>105</v>
      </c>
      <c r="B111" s="154">
        <v>59</v>
      </c>
      <c r="C111" s="161"/>
      <c r="D111" s="137">
        <v>1</v>
      </c>
      <c r="E111" s="71" t="s">
        <v>213</v>
      </c>
      <c r="F111" s="4">
        <f t="shared" si="30"/>
        <v>22000</v>
      </c>
      <c r="G111" s="76">
        <f>'Zał. 7 do SIWZ'!Z109</f>
        <v>0</v>
      </c>
      <c r="H111" s="76">
        <f>'Zał. 7 do SIWZ'!AA109</f>
        <v>0</v>
      </c>
      <c r="I111" s="76">
        <f>'Zał. 7 do SIWZ'!AB109</f>
        <v>0</v>
      </c>
      <c r="J111" s="76">
        <f>'Zał. 7 do SIWZ'!AC109</f>
        <v>22000</v>
      </c>
      <c r="K111" s="76">
        <f>'Zał. 7 do SIWZ'!AD109</f>
        <v>0</v>
      </c>
      <c r="L111" s="76">
        <f>'Zał. 7 do SIWZ'!AE109</f>
        <v>0</v>
      </c>
      <c r="M111" s="76">
        <f>'Zał. 7 do SIWZ'!AF109</f>
        <v>0</v>
      </c>
      <c r="N111" s="138">
        <f>'Zał. 7 do SIWZ'!BM109</f>
        <v>1046.92</v>
      </c>
      <c r="O111" s="162">
        <f>'Zał. 7 do SIWZ'!BN109</f>
        <v>1287.71</v>
      </c>
    </row>
    <row r="112" spans="1:15" s="23" customFormat="1" ht="21" customHeight="1" x14ac:dyDescent="0.25">
      <c r="A112" s="11">
        <v>106</v>
      </c>
      <c r="B112" s="155"/>
      <c r="C112" s="165">
        <v>43</v>
      </c>
      <c r="D112" s="92"/>
      <c r="E112" s="94" t="s">
        <v>216</v>
      </c>
      <c r="F112" s="143">
        <f t="shared" si="30"/>
        <v>9000</v>
      </c>
      <c r="G112" s="143">
        <f t="shared" ref="G112:O112" si="49">SUM(G113:G113)</f>
        <v>0</v>
      </c>
      <c r="H112" s="143">
        <f t="shared" si="49"/>
        <v>9000</v>
      </c>
      <c r="I112" s="143">
        <f t="shared" si="49"/>
        <v>0</v>
      </c>
      <c r="J112" s="143">
        <f t="shared" si="49"/>
        <v>0</v>
      </c>
      <c r="K112" s="143">
        <f t="shared" si="49"/>
        <v>0</v>
      </c>
      <c r="L112" s="143">
        <f t="shared" si="49"/>
        <v>0</v>
      </c>
      <c r="M112" s="143">
        <f t="shared" si="49"/>
        <v>0</v>
      </c>
      <c r="N112" s="144">
        <f t="shared" si="49"/>
        <v>457.38</v>
      </c>
      <c r="O112" s="166">
        <f t="shared" si="49"/>
        <v>562.58000000000004</v>
      </c>
    </row>
    <row r="113" spans="1:15" ht="21" customHeight="1" x14ac:dyDescent="0.25">
      <c r="A113" s="11">
        <v>107</v>
      </c>
      <c r="B113" s="154">
        <v>60</v>
      </c>
      <c r="C113" s="161"/>
      <c r="D113" s="137">
        <v>1</v>
      </c>
      <c r="E113" s="71" t="s">
        <v>216</v>
      </c>
      <c r="F113" s="4">
        <f t="shared" si="30"/>
        <v>9000</v>
      </c>
      <c r="G113" s="76">
        <f>'Zał. 7 do SIWZ'!Z111</f>
        <v>0</v>
      </c>
      <c r="H113" s="76">
        <f>'Zał. 7 do SIWZ'!AA111</f>
        <v>9000</v>
      </c>
      <c r="I113" s="76">
        <f>'Zał. 7 do SIWZ'!AB111</f>
        <v>0</v>
      </c>
      <c r="J113" s="76">
        <f>'Zał. 7 do SIWZ'!AC111</f>
        <v>0</v>
      </c>
      <c r="K113" s="76">
        <f>'Zał. 7 do SIWZ'!AD111</f>
        <v>0</v>
      </c>
      <c r="L113" s="76">
        <f>'Zał. 7 do SIWZ'!AE111</f>
        <v>0</v>
      </c>
      <c r="M113" s="76">
        <f>'Zał. 7 do SIWZ'!AF111</f>
        <v>0</v>
      </c>
      <c r="N113" s="138">
        <f>'Zał. 7 do SIWZ'!BM111</f>
        <v>457.38</v>
      </c>
      <c r="O113" s="162">
        <f>'Zał. 7 do SIWZ'!BN111</f>
        <v>562.58000000000004</v>
      </c>
    </row>
    <row r="114" spans="1:15" ht="21" customHeight="1" x14ac:dyDescent="0.25">
      <c r="A114" s="11">
        <v>108</v>
      </c>
      <c r="B114" s="155"/>
      <c r="C114" s="165">
        <v>44</v>
      </c>
      <c r="D114" s="92"/>
      <c r="E114" s="94" t="s">
        <v>500</v>
      </c>
      <c r="F114" s="143">
        <f t="shared" si="30"/>
        <v>10000</v>
      </c>
      <c r="G114" s="143">
        <f t="shared" ref="G114:O114" si="50">SUM(G115:G115)</f>
        <v>0</v>
      </c>
      <c r="H114" s="143">
        <f t="shared" si="50"/>
        <v>10000</v>
      </c>
      <c r="I114" s="143">
        <f t="shared" si="50"/>
        <v>0</v>
      </c>
      <c r="J114" s="143">
        <f t="shared" si="50"/>
        <v>0</v>
      </c>
      <c r="K114" s="143">
        <f t="shared" si="50"/>
        <v>0</v>
      </c>
      <c r="L114" s="143">
        <f t="shared" si="50"/>
        <v>0</v>
      </c>
      <c r="M114" s="143">
        <f t="shared" si="50"/>
        <v>0</v>
      </c>
      <c r="N114" s="144">
        <f t="shared" si="50"/>
        <v>497.36</v>
      </c>
      <c r="O114" s="166">
        <f t="shared" si="50"/>
        <v>611.75</v>
      </c>
    </row>
    <row r="115" spans="1:15" ht="21" customHeight="1" x14ac:dyDescent="0.25">
      <c r="A115" s="11">
        <v>109</v>
      </c>
      <c r="B115" s="154">
        <v>61</v>
      </c>
      <c r="C115" s="161"/>
      <c r="D115" s="137">
        <v>1</v>
      </c>
      <c r="E115" s="235" t="s">
        <v>500</v>
      </c>
      <c r="F115" s="4">
        <f t="shared" si="30"/>
        <v>10000</v>
      </c>
      <c r="G115" s="76">
        <f>'Zał. 7 do SIWZ'!Z113</f>
        <v>0</v>
      </c>
      <c r="H115" s="76">
        <f>'Zał. 7 do SIWZ'!AA113</f>
        <v>10000</v>
      </c>
      <c r="I115" s="76">
        <f>'Zał. 7 do SIWZ'!AB113</f>
        <v>0</v>
      </c>
      <c r="J115" s="76">
        <f>'Zał. 7 do SIWZ'!AC113</f>
        <v>0</v>
      </c>
      <c r="K115" s="76">
        <f>'Zał. 7 do SIWZ'!AD113</f>
        <v>0</v>
      </c>
      <c r="L115" s="76">
        <f>'Zał. 7 do SIWZ'!AE113</f>
        <v>0</v>
      </c>
      <c r="M115" s="76">
        <f>'Zał. 7 do SIWZ'!AF113</f>
        <v>0</v>
      </c>
      <c r="N115" s="138">
        <f>'Zał. 7 do SIWZ'!BM113</f>
        <v>497.36</v>
      </c>
      <c r="O115" s="162">
        <f>'Zał. 7 do SIWZ'!BN113</f>
        <v>611.75</v>
      </c>
    </row>
    <row r="116" spans="1:15" s="23" customFormat="1" ht="21" customHeight="1" x14ac:dyDescent="0.25">
      <c r="A116" s="11">
        <v>110</v>
      </c>
      <c r="B116" s="155"/>
      <c r="C116" s="165">
        <v>45</v>
      </c>
      <c r="D116" s="92"/>
      <c r="E116" s="94" t="s">
        <v>220</v>
      </c>
      <c r="F116" s="143">
        <f t="shared" si="30"/>
        <v>8000</v>
      </c>
      <c r="G116" s="143">
        <f t="shared" ref="G116:O116" si="51">SUM(G117:G117)</f>
        <v>0</v>
      </c>
      <c r="H116" s="143">
        <f t="shared" si="51"/>
        <v>8000</v>
      </c>
      <c r="I116" s="143">
        <f t="shared" si="51"/>
        <v>0</v>
      </c>
      <c r="J116" s="143">
        <f t="shared" si="51"/>
        <v>0</v>
      </c>
      <c r="K116" s="143">
        <f t="shared" si="51"/>
        <v>0</v>
      </c>
      <c r="L116" s="143">
        <f t="shared" si="51"/>
        <v>0</v>
      </c>
      <c r="M116" s="143">
        <f t="shared" si="51"/>
        <v>0</v>
      </c>
      <c r="N116" s="144">
        <f t="shared" si="51"/>
        <v>417.4</v>
      </c>
      <c r="O116" s="166">
        <f t="shared" si="51"/>
        <v>513.4</v>
      </c>
    </row>
    <row r="117" spans="1:15" ht="21" customHeight="1" x14ac:dyDescent="0.25">
      <c r="A117" s="11">
        <v>111</v>
      </c>
      <c r="B117" s="154">
        <v>62</v>
      </c>
      <c r="C117" s="161"/>
      <c r="D117" s="137">
        <v>1</v>
      </c>
      <c r="E117" s="71" t="s">
        <v>220</v>
      </c>
      <c r="F117" s="4">
        <f t="shared" si="30"/>
        <v>8000</v>
      </c>
      <c r="G117" s="76">
        <f>'Zał. 7 do SIWZ'!Z115</f>
        <v>0</v>
      </c>
      <c r="H117" s="76">
        <f>'Zał. 7 do SIWZ'!AA115</f>
        <v>8000</v>
      </c>
      <c r="I117" s="76">
        <f>'Zał. 7 do SIWZ'!AB115</f>
        <v>0</v>
      </c>
      <c r="J117" s="76">
        <f>'Zał. 7 do SIWZ'!AC115</f>
        <v>0</v>
      </c>
      <c r="K117" s="76">
        <f>'Zał. 7 do SIWZ'!AD115</f>
        <v>0</v>
      </c>
      <c r="L117" s="76">
        <f>'Zał. 7 do SIWZ'!AE115</f>
        <v>0</v>
      </c>
      <c r="M117" s="76">
        <f>'Zał. 7 do SIWZ'!AF115</f>
        <v>0</v>
      </c>
      <c r="N117" s="138">
        <f>'Zał. 7 do SIWZ'!BM115</f>
        <v>417.4</v>
      </c>
      <c r="O117" s="162">
        <f>'Zał. 7 do SIWZ'!BN115</f>
        <v>513.4</v>
      </c>
    </row>
    <row r="118" spans="1:15" s="23" customFormat="1" ht="21" customHeight="1" x14ac:dyDescent="0.25">
      <c r="A118" s="11">
        <v>112</v>
      </c>
      <c r="B118" s="155"/>
      <c r="C118" s="165">
        <v>46</v>
      </c>
      <c r="D118" s="92"/>
      <c r="E118" s="94" t="s">
        <v>501</v>
      </c>
      <c r="F118" s="143">
        <f t="shared" si="30"/>
        <v>9000</v>
      </c>
      <c r="G118" s="143">
        <f t="shared" ref="G118:O118" si="52">SUM(G119:G119)</f>
        <v>0</v>
      </c>
      <c r="H118" s="143">
        <f t="shared" si="52"/>
        <v>9000</v>
      </c>
      <c r="I118" s="143">
        <f t="shared" si="52"/>
        <v>0</v>
      </c>
      <c r="J118" s="143">
        <f t="shared" si="52"/>
        <v>0</v>
      </c>
      <c r="K118" s="143">
        <f t="shared" si="52"/>
        <v>0</v>
      </c>
      <c r="L118" s="143">
        <f t="shared" si="52"/>
        <v>0</v>
      </c>
      <c r="M118" s="143">
        <f t="shared" si="52"/>
        <v>0</v>
      </c>
      <c r="N118" s="144">
        <f t="shared" si="52"/>
        <v>457.38</v>
      </c>
      <c r="O118" s="166">
        <f t="shared" si="52"/>
        <v>562.58000000000004</v>
      </c>
    </row>
    <row r="119" spans="1:15" ht="21" customHeight="1" x14ac:dyDescent="0.25">
      <c r="A119" s="11">
        <v>113</v>
      </c>
      <c r="B119" s="154">
        <v>63</v>
      </c>
      <c r="C119" s="161"/>
      <c r="D119" s="137">
        <v>1</v>
      </c>
      <c r="E119" s="234" t="s">
        <v>501</v>
      </c>
      <c r="F119" s="4">
        <f t="shared" si="30"/>
        <v>9000</v>
      </c>
      <c r="G119" s="76">
        <f>'Zał. 7 do SIWZ'!Z117</f>
        <v>0</v>
      </c>
      <c r="H119" s="76">
        <f>'Zał. 7 do SIWZ'!AA117</f>
        <v>9000</v>
      </c>
      <c r="I119" s="76">
        <f>'Zał. 7 do SIWZ'!AB117</f>
        <v>0</v>
      </c>
      <c r="J119" s="76">
        <f>'Zał. 7 do SIWZ'!AC117</f>
        <v>0</v>
      </c>
      <c r="K119" s="76">
        <f>'Zał. 7 do SIWZ'!AD117</f>
        <v>0</v>
      </c>
      <c r="L119" s="76">
        <f>'Zał. 7 do SIWZ'!AE117</f>
        <v>0</v>
      </c>
      <c r="M119" s="76">
        <f>'Zał. 7 do SIWZ'!AF117</f>
        <v>0</v>
      </c>
      <c r="N119" s="138">
        <f>'Zał. 7 do SIWZ'!BM117</f>
        <v>457.38</v>
      </c>
      <c r="O119" s="162">
        <f>'Zał. 7 do SIWZ'!BN117</f>
        <v>562.58000000000004</v>
      </c>
    </row>
    <row r="120" spans="1:15" ht="21" customHeight="1" x14ac:dyDescent="0.25">
      <c r="A120" s="11">
        <v>114</v>
      </c>
      <c r="B120" s="155"/>
      <c r="C120" s="165">
        <v>47</v>
      </c>
      <c r="D120" s="92"/>
      <c r="E120" s="94" t="s">
        <v>223</v>
      </c>
      <c r="F120" s="143">
        <f t="shared" si="30"/>
        <v>480000</v>
      </c>
      <c r="G120" s="143">
        <f t="shared" ref="G120:O120" si="53">SUM(G121:G122)</f>
        <v>0</v>
      </c>
      <c r="H120" s="143">
        <f t="shared" si="53"/>
        <v>7000</v>
      </c>
      <c r="I120" s="143">
        <f t="shared" si="53"/>
        <v>0</v>
      </c>
      <c r="J120" s="143">
        <f t="shared" si="53"/>
        <v>0</v>
      </c>
      <c r="K120" s="143">
        <f t="shared" si="53"/>
        <v>0</v>
      </c>
      <c r="L120" s="143">
        <f t="shared" si="53"/>
        <v>473000</v>
      </c>
      <c r="M120" s="143">
        <f t="shared" si="53"/>
        <v>0</v>
      </c>
      <c r="N120" s="144">
        <f t="shared" si="53"/>
        <v>21286.019999999997</v>
      </c>
      <c r="O120" s="166">
        <f t="shared" si="53"/>
        <v>26181.81</v>
      </c>
    </row>
    <row r="121" spans="1:15" s="23" customFormat="1" ht="21" customHeight="1" x14ac:dyDescent="0.25">
      <c r="A121" s="11">
        <v>115</v>
      </c>
      <c r="B121" s="154">
        <v>64</v>
      </c>
      <c r="C121" s="161"/>
      <c r="D121" s="137">
        <v>1</v>
      </c>
      <c r="E121" s="71" t="s">
        <v>226</v>
      </c>
      <c r="F121" s="4">
        <f t="shared" si="30"/>
        <v>473000</v>
      </c>
      <c r="G121" s="76">
        <f>'Zał. 7 do SIWZ'!Z119</f>
        <v>0</v>
      </c>
      <c r="H121" s="76">
        <f>'Zał. 7 do SIWZ'!AA119</f>
        <v>0</v>
      </c>
      <c r="I121" s="76">
        <f>'Zał. 7 do SIWZ'!AB119</f>
        <v>0</v>
      </c>
      <c r="J121" s="76">
        <f>'Zał. 7 do SIWZ'!AC119</f>
        <v>0</v>
      </c>
      <c r="K121" s="76">
        <f>'Zał. 7 do SIWZ'!AD119</f>
        <v>0</v>
      </c>
      <c r="L121" s="76">
        <f>'Zał. 7 do SIWZ'!AE119</f>
        <v>473000</v>
      </c>
      <c r="M121" s="76">
        <f>'Zał. 7 do SIWZ'!AF119</f>
        <v>0</v>
      </c>
      <c r="N121" s="138">
        <f>'Zał. 7 do SIWZ'!BM119</f>
        <v>20908.599999999999</v>
      </c>
      <c r="O121" s="162">
        <f>'Zał. 7 do SIWZ'!BN119</f>
        <v>25717.58</v>
      </c>
    </row>
    <row r="122" spans="1:15" s="23" customFormat="1" ht="21" customHeight="1" x14ac:dyDescent="0.25">
      <c r="A122" s="11">
        <v>116</v>
      </c>
      <c r="B122" s="154">
        <v>65</v>
      </c>
      <c r="C122" s="161"/>
      <c r="D122" s="137">
        <v>2</v>
      </c>
      <c r="E122" s="71" t="s">
        <v>224</v>
      </c>
      <c r="F122" s="4">
        <f t="shared" si="30"/>
        <v>7000</v>
      </c>
      <c r="G122" s="76">
        <f>'Zał. 7 do SIWZ'!Z120</f>
        <v>0</v>
      </c>
      <c r="H122" s="76">
        <f>'Zał. 7 do SIWZ'!AA120</f>
        <v>7000</v>
      </c>
      <c r="I122" s="76">
        <f>'Zał. 7 do SIWZ'!AB120</f>
        <v>0</v>
      </c>
      <c r="J122" s="76">
        <f>'Zał. 7 do SIWZ'!AC120</f>
        <v>0</v>
      </c>
      <c r="K122" s="76">
        <f>'Zał. 7 do SIWZ'!AD120</f>
        <v>0</v>
      </c>
      <c r="L122" s="76">
        <f>'Zał. 7 do SIWZ'!AE120</f>
        <v>0</v>
      </c>
      <c r="M122" s="76">
        <f>'Zał. 7 do SIWZ'!AF120</f>
        <v>0</v>
      </c>
      <c r="N122" s="138">
        <f>'Zał. 7 do SIWZ'!BM120</f>
        <v>377.42</v>
      </c>
      <c r="O122" s="162">
        <f>'Zał. 7 do SIWZ'!BN120</f>
        <v>464.23</v>
      </c>
    </row>
    <row r="123" spans="1:15" s="111" customFormat="1" ht="21" customHeight="1" x14ac:dyDescent="0.25">
      <c r="A123" s="11">
        <v>117</v>
      </c>
      <c r="B123" s="155"/>
      <c r="C123" s="165">
        <v>48</v>
      </c>
      <c r="D123" s="92"/>
      <c r="E123" s="94" t="s">
        <v>227</v>
      </c>
      <c r="F123" s="143">
        <f t="shared" si="30"/>
        <v>9000</v>
      </c>
      <c r="G123" s="143">
        <f t="shared" ref="G123:O123" si="54">SUM(G124:G124)</f>
        <v>0</v>
      </c>
      <c r="H123" s="143">
        <f t="shared" si="54"/>
        <v>9000</v>
      </c>
      <c r="I123" s="143">
        <f t="shared" si="54"/>
        <v>0</v>
      </c>
      <c r="J123" s="143">
        <f t="shared" si="54"/>
        <v>0</v>
      </c>
      <c r="K123" s="143">
        <f t="shared" si="54"/>
        <v>0</v>
      </c>
      <c r="L123" s="143">
        <f t="shared" si="54"/>
        <v>0</v>
      </c>
      <c r="M123" s="143">
        <f t="shared" si="54"/>
        <v>0</v>
      </c>
      <c r="N123" s="144">
        <f t="shared" si="54"/>
        <v>457.38</v>
      </c>
      <c r="O123" s="166">
        <f t="shared" si="54"/>
        <v>562.58000000000004</v>
      </c>
    </row>
    <row r="124" spans="1:15" s="111" customFormat="1" ht="21" customHeight="1" x14ac:dyDescent="0.25">
      <c r="A124" s="11">
        <v>118</v>
      </c>
      <c r="B124" s="154">
        <v>66</v>
      </c>
      <c r="C124" s="161"/>
      <c r="D124" s="137">
        <v>1</v>
      </c>
      <c r="E124" s="71" t="s">
        <v>227</v>
      </c>
      <c r="F124" s="4">
        <f t="shared" si="30"/>
        <v>9000</v>
      </c>
      <c r="G124" s="76">
        <f>'Zał. 7 do SIWZ'!Z122</f>
        <v>0</v>
      </c>
      <c r="H124" s="76">
        <f>'Zał. 7 do SIWZ'!AA122</f>
        <v>9000</v>
      </c>
      <c r="I124" s="76">
        <f>'Zał. 7 do SIWZ'!AB122</f>
        <v>0</v>
      </c>
      <c r="J124" s="76">
        <f>'Zał. 7 do SIWZ'!AC122</f>
        <v>0</v>
      </c>
      <c r="K124" s="76">
        <f>'Zał. 7 do SIWZ'!AD122</f>
        <v>0</v>
      </c>
      <c r="L124" s="76">
        <f>'Zał. 7 do SIWZ'!AE122</f>
        <v>0</v>
      </c>
      <c r="M124" s="76">
        <f>'Zał. 7 do SIWZ'!AF122</f>
        <v>0</v>
      </c>
      <c r="N124" s="138">
        <f>'Zał. 7 do SIWZ'!BM122</f>
        <v>457.38</v>
      </c>
      <c r="O124" s="162">
        <f>'Zał. 7 do SIWZ'!BN122</f>
        <v>562.58000000000004</v>
      </c>
    </row>
    <row r="125" spans="1:15" s="111" customFormat="1" ht="21" customHeight="1" x14ac:dyDescent="0.25">
      <c r="A125" s="11">
        <v>119</v>
      </c>
      <c r="B125" s="155"/>
      <c r="C125" s="165">
        <v>49</v>
      </c>
      <c r="D125" s="92"/>
      <c r="E125" s="94" t="s">
        <v>412</v>
      </c>
      <c r="F125" s="143">
        <f t="shared" si="30"/>
        <v>517000</v>
      </c>
      <c r="G125" s="143">
        <f t="shared" ref="G125:O125" si="55">SUM(G126:G126)</f>
        <v>0</v>
      </c>
      <c r="H125" s="143">
        <f t="shared" si="55"/>
        <v>0</v>
      </c>
      <c r="I125" s="143">
        <f t="shared" si="55"/>
        <v>0</v>
      </c>
      <c r="J125" s="143">
        <f t="shared" si="55"/>
        <v>0</v>
      </c>
      <c r="K125" s="143">
        <f t="shared" si="55"/>
        <v>0</v>
      </c>
      <c r="L125" s="143">
        <f t="shared" si="55"/>
        <v>517000</v>
      </c>
      <c r="M125" s="143">
        <f t="shared" si="55"/>
        <v>0</v>
      </c>
      <c r="N125" s="144">
        <f t="shared" si="55"/>
        <v>21612.16</v>
      </c>
      <c r="O125" s="166">
        <f t="shared" si="55"/>
        <v>26582.959999999999</v>
      </c>
    </row>
    <row r="126" spans="1:15" s="23" customFormat="1" ht="21" customHeight="1" x14ac:dyDescent="0.25">
      <c r="A126" s="11">
        <v>120</v>
      </c>
      <c r="B126" s="154">
        <v>67</v>
      </c>
      <c r="C126" s="161"/>
      <c r="D126" s="137">
        <v>1</v>
      </c>
      <c r="E126" s="71" t="s">
        <v>412</v>
      </c>
      <c r="F126" s="4">
        <f t="shared" si="30"/>
        <v>517000</v>
      </c>
      <c r="G126" s="76">
        <f>'Zał. 7 do SIWZ'!Z124</f>
        <v>0</v>
      </c>
      <c r="H126" s="76">
        <f>'Zał. 7 do SIWZ'!AA124</f>
        <v>0</v>
      </c>
      <c r="I126" s="76">
        <f>'Zał. 7 do SIWZ'!AB124</f>
        <v>0</v>
      </c>
      <c r="J126" s="76">
        <f>'Zał. 7 do SIWZ'!AC124</f>
        <v>0</v>
      </c>
      <c r="K126" s="76">
        <f>'Zał. 7 do SIWZ'!AD124</f>
        <v>0</v>
      </c>
      <c r="L126" s="76">
        <f>'Zał. 7 do SIWZ'!AE124</f>
        <v>517000</v>
      </c>
      <c r="M126" s="76">
        <f>'Zał. 7 do SIWZ'!AF124</f>
        <v>0</v>
      </c>
      <c r="N126" s="138">
        <f>'Zał. 7 do SIWZ'!BM124</f>
        <v>21612.16</v>
      </c>
      <c r="O126" s="162">
        <f>'Zał. 7 do SIWZ'!BN124</f>
        <v>26582.959999999999</v>
      </c>
    </row>
    <row r="127" spans="1:15" s="23" customFormat="1" ht="21" customHeight="1" x14ac:dyDescent="0.25">
      <c r="A127" s="11">
        <v>121</v>
      </c>
      <c r="B127" s="155"/>
      <c r="C127" s="165">
        <v>50</v>
      </c>
      <c r="D127" s="92"/>
      <c r="E127" s="94" t="s">
        <v>230</v>
      </c>
      <c r="F127" s="143">
        <f t="shared" si="30"/>
        <v>264000</v>
      </c>
      <c r="G127" s="143">
        <f t="shared" ref="G127:O127" si="56">SUM(G128:G128)</f>
        <v>0</v>
      </c>
      <c r="H127" s="143">
        <f t="shared" si="56"/>
        <v>0</v>
      </c>
      <c r="I127" s="143">
        <f t="shared" si="56"/>
        <v>0</v>
      </c>
      <c r="J127" s="143">
        <f t="shared" si="56"/>
        <v>0</v>
      </c>
      <c r="K127" s="143">
        <f t="shared" si="56"/>
        <v>0</v>
      </c>
      <c r="L127" s="143">
        <f t="shared" si="56"/>
        <v>264000</v>
      </c>
      <c r="M127" s="143">
        <f t="shared" si="56"/>
        <v>0</v>
      </c>
      <c r="N127" s="144">
        <f t="shared" si="56"/>
        <v>14400.83</v>
      </c>
      <c r="O127" s="166">
        <f t="shared" si="56"/>
        <v>17713.02</v>
      </c>
    </row>
    <row r="128" spans="1:15" ht="21" customHeight="1" x14ac:dyDescent="0.25">
      <c r="A128" s="11">
        <v>122</v>
      </c>
      <c r="B128" s="154">
        <v>68</v>
      </c>
      <c r="C128" s="161"/>
      <c r="D128" s="137">
        <v>1</v>
      </c>
      <c r="E128" s="71" t="s">
        <v>230</v>
      </c>
      <c r="F128" s="4">
        <f t="shared" si="30"/>
        <v>264000</v>
      </c>
      <c r="G128" s="76">
        <f>'Zał. 7 do SIWZ'!Z126</f>
        <v>0</v>
      </c>
      <c r="H128" s="76">
        <f>'Zał. 7 do SIWZ'!AA126</f>
        <v>0</v>
      </c>
      <c r="I128" s="76">
        <f>'Zał. 7 do SIWZ'!AB126</f>
        <v>0</v>
      </c>
      <c r="J128" s="76">
        <f>'Zał. 7 do SIWZ'!AC126</f>
        <v>0</v>
      </c>
      <c r="K128" s="76">
        <f>'Zał. 7 do SIWZ'!AD126</f>
        <v>0</v>
      </c>
      <c r="L128" s="76">
        <f>'Zał. 7 do SIWZ'!AE126</f>
        <v>264000</v>
      </c>
      <c r="M128" s="76">
        <f>'Zał. 7 do SIWZ'!AF126</f>
        <v>0</v>
      </c>
      <c r="N128" s="138">
        <f>'Zał. 7 do SIWZ'!BM126</f>
        <v>14400.83</v>
      </c>
      <c r="O128" s="162">
        <f>'Zał. 7 do SIWZ'!BN126</f>
        <v>17713.02</v>
      </c>
    </row>
    <row r="129" spans="1:15" ht="21" customHeight="1" x14ac:dyDescent="0.25">
      <c r="A129" s="11">
        <v>123</v>
      </c>
      <c r="B129" s="155"/>
      <c r="C129" s="165">
        <v>51</v>
      </c>
      <c r="D129" s="92"/>
      <c r="E129" s="94" t="s">
        <v>232</v>
      </c>
      <c r="F129" s="143">
        <f t="shared" si="30"/>
        <v>627000</v>
      </c>
      <c r="G129" s="143">
        <f t="shared" ref="G129:O129" si="57">SUM(G130:G130)</f>
        <v>0</v>
      </c>
      <c r="H129" s="143">
        <f t="shared" si="57"/>
        <v>0</v>
      </c>
      <c r="I129" s="143">
        <f t="shared" si="57"/>
        <v>0</v>
      </c>
      <c r="J129" s="143">
        <f t="shared" si="57"/>
        <v>0</v>
      </c>
      <c r="K129" s="143">
        <f t="shared" si="57"/>
        <v>0</v>
      </c>
      <c r="L129" s="143">
        <f t="shared" si="57"/>
        <v>627000</v>
      </c>
      <c r="M129" s="143">
        <f t="shared" si="57"/>
        <v>0</v>
      </c>
      <c r="N129" s="144">
        <f t="shared" si="57"/>
        <v>21763.78</v>
      </c>
      <c r="O129" s="166">
        <f t="shared" si="57"/>
        <v>26769.45</v>
      </c>
    </row>
    <row r="130" spans="1:15" s="23" customFormat="1" ht="21" customHeight="1" x14ac:dyDescent="0.25">
      <c r="A130" s="11">
        <v>124</v>
      </c>
      <c r="B130" s="154">
        <v>69</v>
      </c>
      <c r="C130" s="161"/>
      <c r="D130" s="137">
        <v>1</v>
      </c>
      <c r="E130" s="71" t="s">
        <v>232</v>
      </c>
      <c r="F130" s="4">
        <f t="shared" si="30"/>
        <v>627000</v>
      </c>
      <c r="G130" s="76">
        <f>'Zał. 7 do SIWZ'!Z128</f>
        <v>0</v>
      </c>
      <c r="H130" s="76">
        <f>'Zał. 7 do SIWZ'!AA128</f>
        <v>0</v>
      </c>
      <c r="I130" s="76">
        <f>'Zał. 7 do SIWZ'!AB128</f>
        <v>0</v>
      </c>
      <c r="J130" s="76">
        <f>'Zał. 7 do SIWZ'!AC128</f>
        <v>0</v>
      </c>
      <c r="K130" s="76">
        <f>'Zał. 7 do SIWZ'!AD128</f>
        <v>0</v>
      </c>
      <c r="L130" s="76">
        <f>'Zał. 7 do SIWZ'!AE128</f>
        <v>627000</v>
      </c>
      <c r="M130" s="76">
        <f>'Zał. 7 do SIWZ'!AF128</f>
        <v>0</v>
      </c>
      <c r="N130" s="138">
        <f>'Zał. 7 do SIWZ'!BM128</f>
        <v>21763.78</v>
      </c>
      <c r="O130" s="162">
        <f>'Zał. 7 do SIWZ'!BN128</f>
        <v>26769.45</v>
      </c>
    </row>
    <row r="131" spans="1:15" s="23" customFormat="1" ht="21" customHeight="1" x14ac:dyDescent="0.25">
      <c r="A131" s="11">
        <v>125</v>
      </c>
      <c r="B131" s="155"/>
      <c r="C131" s="165">
        <v>52</v>
      </c>
      <c r="D131" s="92"/>
      <c r="E131" s="94" t="s">
        <v>234</v>
      </c>
      <c r="F131" s="143">
        <f t="shared" si="30"/>
        <v>72000</v>
      </c>
      <c r="G131" s="143">
        <f t="shared" ref="G131:O131" si="58">SUM(G132:G132)</f>
        <v>0</v>
      </c>
      <c r="H131" s="143">
        <f t="shared" si="58"/>
        <v>0</v>
      </c>
      <c r="I131" s="143">
        <f t="shared" si="58"/>
        <v>0</v>
      </c>
      <c r="J131" s="143">
        <f t="shared" si="58"/>
        <v>72000</v>
      </c>
      <c r="K131" s="143">
        <f t="shared" si="58"/>
        <v>0</v>
      </c>
      <c r="L131" s="143">
        <f t="shared" si="58"/>
        <v>0</v>
      </c>
      <c r="M131" s="143">
        <f t="shared" si="58"/>
        <v>0</v>
      </c>
      <c r="N131" s="144">
        <f t="shared" si="58"/>
        <v>2845.92</v>
      </c>
      <c r="O131" s="166">
        <f t="shared" si="58"/>
        <v>3500.48</v>
      </c>
    </row>
    <row r="132" spans="1:15" ht="21" customHeight="1" x14ac:dyDescent="0.25">
      <c r="A132" s="11">
        <v>126</v>
      </c>
      <c r="B132" s="154">
        <v>70</v>
      </c>
      <c r="C132" s="161"/>
      <c r="D132" s="137">
        <v>1</v>
      </c>
      <c r="E132" s="71" t="s">
        <v>234</v>
      </c>
      <c r="F132" s="4">
        <f t="shared" si="30"/>
        <v>72000</v>
      </c>
      <c r="G132" s="76">
        <f>'Zał. 7 do SIWZ'!Z130</f>
        <v>0</v>
      </c>
      <c r="H132" s="76">
        <f>'Zał. 7 do SIWZ'!AA130</f>
        <v>0</v>
      </c>
      <c r="I132" s="76">
        <f>'Zał. 7 do SIWZ'!AB130</f>
        <v>0</v>
      </c>
      <c r="J132" s="76">
        <f>'Zał. 7 do SIWZ'!AC130</f>
        <v>72000</v>
      </c>
      <c r="K132" s="76">
        <f>'Zał. 7 do SIWZ'!AD130</f>
        <v>0</v>
      </c>
      <c r="L132" s="76">
        <f>'Zał. 7 do SIWZ'!AE130</f>
        <v>0</v>
      </c>
      <c r="M132" s="76">
        <f>'Zał. 7 do SIWZ'!AF130</f>
        <v>0</v>
      </c>
      <c r="N132" s="138">
        <f>'Zał. 7 do SIWZ'!BM130</f>
        <v>2845.92</v>
      </c>
      <c r="O132" s="162">
        <f>'Zał. 7 do SIWZ'!BN130</f>
        <v>3500.48</v>
      </c>
    </row>
    <row r="133" spans="1:15" s="23" customFormat="1" ht="21" customHeight="1" x14ac:dyDescent="0.25">
      <c r="A133" s="11">
        <v>127</v>
      </c>
      <c r="B133" s="155"/>
      <c r="C133" s="165">
        <v>53</v>
      </c>
      <c r="D133" s="92"/>
      <c r="E133" s="94" t="s">
        <v>312</v>
      </c>
      <c r="F133" s="143">
        <f t="shared" si="30"/>
        <v>418000</v>
      </c>
      <c r="G133" s="143">
        <f t="shared" ref="G133:O133" si="59">SUM(G134:G134)</f>
        <v>0</v>
      </c>
      <c r="H133" s="143">
        <f t="shared" si="59"/>
        <v>0</v>
      </c>
      <c r="I133" s="143">
        <f t="shared" si="59"/>
        <v>0</v>
      </c>
      <c r="J133" s="143">
        <f t="shared" si="59"/>
        <v>0</v>
      </c>
      <c r="K133" s="143">
        <f t="shared" si="59"/>
        <v>0</v>
      </c>
      <c r="L133" s="143">
        <f t="shared" si="59"/>
        <v>418000</v>
      </c>
      <c r="M133" s="143">
        <f t="shared" si="59"/>
        <v>0</v>
      </c>
      <c r="N133" s="144">
        <f t="shared" si="59"/>
        <v>20029.150000000001</v>
      </c>
      <c r="O133" s="166">
        <f t="shared" si="59"/>
        <v>24635.85</v>
      </c>
    </row>
    <row r="134" spans="1:15" s="111" customFormat="1" ht="21" customHeight="1" x14ac:dyDescent="0.25">
      <c r="A134" s="11">
        <v>128</v>
      </c>
      <c r="B134" s="154">
        <v>71</v>
      </c>
      <c r="C134" s="161"/>
      <c r="D134" s="137">
        <v>1</v>
      </c>
      <c r="E134" s="41" t="s">
        <v>312</v>
      </c>
      <c r="F134" s="4">
        <f t="shared" si="30"/>
        <v>418000</v>
      </c>
      <c r="G134" s="76">
        <f>'Zał. 7 do SIWZ'!Z132</f>
        <v>0</v>
      </c>
      <c r="H134" s="76">
        <f>'Zał. 7 do SIWZ'!AA132</f>
        <v>0</v>
      </c>
      <c r="I134" s="76">
        <f>'Zał. 7 do SIWZ'!AB132</f>
        <v>0</v>
      </c>
      <c r="J134" s="76">
        <f>'Zał. 7 do SIWZ'!AC132</f>
        <v>0</v>
      </c>
      <c r="K134" s="76">
        <f>'Zał. 7 do SIWZ'!AD132</f>
        <v>0</v>
      </c>
      <c r="L134" s="76">
        <f>'Zał. 7 do SIWZ'!AE132</f>
        <v>418000</v>
      </c>
      <c r="M134" s="76">
        <f>'Zał. 7 do SIWZ'!AF132</f>
        <v>0</v>
      </c>
      <c r="N134" s="138">
        <f>'Zał. 7 do SIWZ'!BM132</f>
        <v>20029.150000000001</v>
      </c>
      <c r="O134" s="162">
        <f>'Zał. 7 do SIWZ'!BN132</f>
        <v>24635.85</v>
      </c>
    </row>
    <row r="135" spans="1:15" s="111" customFormat="1" ht="21" customHeight="1" x14ac:dyDescent="0.25">
      <c r="A135" s="11">
        <v>129</v>
      </c>
      <c r="B135" s="155"/>
      <c r="C135" s="165">
        <v>54</v>
      </c>
      <c r="D135" s="92"/>
      <c r="E135" s="94" t="s">
        <v>237</v>
      </c>
      <c r="F135" s="143">
        <f t="shared" si="30"/>
        <v>627000</v>
      </c>
      <c r="G135" s="143">
        <f t="shared" ref="G135:O135" si="60">SUM(G136:G136)</f>
        <v>0</v>
      </c>
      <c r="H135" s="143">
        <f t="shared" si="60"/>
        <v>0</v>
      </c>
      <c r="I135" s="143">
        <f t="shared" si="60"/>
        <v>0</v>
      </c>
      <c r="J135" s="143">
        <f t="shared" si="60"/>
        <v>0</v>
      </c>
      <c r="K135" s="143">
        <f t="shared" si="60"/>
        <v>0</v>
      </c>
      <c r="L135" s="143">
        <f t="shared" si="60"/>
        <v>627000</v>
      </c>
      <c r="M135" s="143">
        <f t="shared" si="60"/>
        <v>0</v>
      </c>
      <c r="N135" s="144">
        <f t="shared" si="60"/>
        <v>25027.05</v>
      </c>
      <c r="O135" s="166">
        <f t="shared" si="60"/>
        <v>30783.27</v>
      </c>
    </row>
    <row r="136" spans="1:15" s="111" customFormat="1" ht="21" customHeight="1" x14ac:dyDescent="0.25">
      <c r="A136" s="11">
        <v>130</v>
      </c>
      <c r="B136" s="154">
        <v>72</v>
      </c>
      <c r="C136" s="161"/>
      <c r="D136" s="137">
        <v>1</v>
      </c>
      <c r="E136" s="71" t="s">
        <v>237</v>
      </c>
      <c r="F136" s="4">
        <f t="shared" ref="F136:F201" si="61">SUM(G136:M136)</f>
        <v>627000</v>
      </c>
      <c r="G136" s="76">
        <f>'Zał. 7 do SIWZ'!Z134</f>
        <v>0</v>
      </c>
      <c r="H136" s="76">
        <f>'Zał. 7 do SIWZ'!AA134</f>
        <v>0</v>
      </c>
      <c r="I136" s="76">
        <f>'Zał. 7 do SIWZ'!AB134</f>
        <v>0</v>
      </c>
      <c r="J136" s="76">
        <f>'Zał. 7 do SIWZ'!AC134</f>
        <v>0</v>
      </c>
      <c r="K136" s="76">
        <f>'Zał. 7 do SIWZ'!AD134</f>
        <v>0</v>
      </c>
      <c r="L136" s="76">
        <f>'Zał. 7 do SIWZ'!AE134</f>
        <v>627000</v>
      </c>
      <c r="M136" s="76">
        <f>'Zał. 7 do SIWZ'!AF134</f>
        <v>0</v>
      </c>
      <c r="N136" s="138">
        <f>'Zał. 7 do SIWZ'!BM134</f>
        <v>25027.05</v>
      </c>
      <c r="O136" s="162">
        <f>'Zał. 7 do SIWZ'!BN134</f>
        <v>30783.27</v>
      </c>
    </row>
    <row r="137" spans="1:15" s="111" customFormat="1" ht="21" customHeight="1" x14ac:dyDescent="0.25">
      <c r="A137" s="11">
        <v>131</v>
      </c>
      <c r="B137" s="155"/>
      <c r="C137" s="165">
        <v>55</v>
      </c>
      <c r="D137" s="92"/>
      <c r="E137" s="94" t="s">
        <v>239</v>
      </c>
      <c r="F137" s="143">
        <f t="shared" si="61"/>
        <v>270000</v>
      </c>
      <c r="G137" s="143">
        <f t="shared" ref="G137:O137" si="62">SUM(G138:G138)</f>
        <v>0</v>
      </c>
      <c r="H137" s="143">
        <f t="shared" si="62"/>
        <v>0</v>
      </c>
      <c r="I137" s="143">
        <f t="shared" si="62"/>
        <v>0</v>
      </c>
      <c r="J137" s="143">
        <f t="shared" si="62"/>
        <v>0</v>
      </c>
      <c r="K137" s="143">
        <f t="shared" si="62"/>
        <v>0</v>
      </c>
      <c r="L137" s="143">
        <f t="shared" si="62"/>
        <v>270000</v>
      </c>
      <c r="M137" s="143">
        <f t="shared" si="62"/>
        <v>0</v>
      </c>
      <c r="N137" s="144">
        <f t="shared" si="62"/>
        <v>11817.96</v>
      </c>
      <c r="O137" s="166">
        <f t="shared" si="62"/>
        <v>14536.09</v>
      </c>
    </row>
    <row r="138" spans="1:15" s="111" customFormat="1" ht="21" customHeight="1" x14ac:dyDescent="0.25">
      <c r="A138" s="11">
        <v>132</v>
      </c>
      <c r="B138" s="154">
        <v>73</v>
      </c>
      <c r="C138" s="161"/>
      <c r="D138" s="137">
        <v>1</v>
      </c>
      <c r="E138" s="71" t="s">
        <v>239</v>
      </c>
      <c r="F138" s="4">
        <f t="shared" si="61"/>
        <v>270000</v>
      </c>
      <c r="G138" s="76">
        <f>'Zał. 7 do SIWZ'!Z136</f>
        <v>0</v>
      </c>
      <c r="H138" s="76">
        <f>'Zał. 7 do SIWZ'!AA136</f>
        <v>0</v>
      </c>
      <c r="I138" s="76">
        <f>'Zał. 7 do SIWZ'!AB136</f>
        <v>0</v>
      </c>
      <c r="J138" s="76">
        <f>'Zał. 7 do SIWZ'!AC136</f>
        <v>0</v>
      </c>
      <c r="K138" s="76">
        <f>'Zał. 7 do SIWZ'!AD136</f>
        <v>0</v>
      </c>
      <c r="L138" s="76">
        <f>'Zał. 7 do SIWZ'!AE136</f>
        <v>270000</v>
      </c>
      <c r="M138" s="76">
        <f>'Zał. 7 do SIWZ'!AF136</f>
        <v>0</v>
      </c>
      <c r="N138" s="138">
        <f>'Zał. 7 do SIWZ'!BM136</f>
        <v>11817.96</v>
      </c>
      <c r="O138" s="162">
        <f>'Zał. 7 do SIWZ'!BN136</f>
        <v>14536.09</v>
      </c>
    </row>
    <row r="139" spans="1:15" s="111" customFormat="1" ht="21" customHeight="1" x14ac:dyDescent="0.25">
      <c r="A139" s="11">
        <v>133</v>
      </c>
      <c r="B139" s="155"/>
      <c r="C139" s="165">
        <v>56</v>
      </c>
      <c r="D139" s="92"/>
      <c r="E139" s="94" t="s">
        <v>502</v>
      </c>
      <c r="F139" s="143">
        <f t="shared" si="61"/>
        <v>51000</v>
      </c>
      <c r="G139" s="143">
        <f t="shared" ref="G139:O139" si="63">SUM(G140:G141)</f>
        <v>0</v>
      </c>
      <c r="H139" s="143">
        <f t="shared" si="63"/>
        <v>6000</v>
      </c>
      <c r="I139" s="143">
        <f t="shared" si="63"/>
        <v>45000</v>
      </c>
      <c r="J139" s="143">
        <f t="shared" si="63"/>
        <v>0</v>
      </c>
      <c r="K139" s="143">
        <f t="shared" si="63"/>
        <v>0</v>
      </c>
      <c r="L139" s="143">
        <f t="shared" si="63"/>
        <v>0</v>
      </c>
      <c r="M139" s="143">
        <f t="shared" si="63"/>
        <v>0</v>
      </c>
      <c r="N139" s="144">
        <f t="shared" si="63"/>
        <v>2211.9</v>
      </c>
      <c r="O139" s="166">
        <f t="shared" si="63"/>
        <v>2720.6400000000003</v>
      </c>
    </row>
    <row r="140" spans="1:15" ht="21" customHeight="1" x14ac:dyDescent="0.25">
      <c r="A140" s="11">
        <v>134</v>
      </c>
      <c r="B140" s="154">
        <v>74</v>
      </c>
      <c r="C140" s="161"/>
      <c r="D140" s="137">
        <v>1</v>
      </c>
      <c r="E140" s="235" t="s">
        <v>503</v>
      </c>
      <c r="F140" s="4">
        <f t="shared" si="61"/>
        <v>45000</v>
      </c>
      <c r="G140" s="76">
        <f>'Zał. 7 do SIWZ'!Z138</f>
        <v>0</v>
      </c>
      <c r="H140" s="76">
        <f>'Zał. 7 do SIWZ'!AA138</f>
        <v>0</v>
      </c>
      <c r="I140" s="76">
        <f>'Zał. 7 do SIWZ'!AB138</f>
        <v>45000</v>
      </c>
      <c r="J140" s="76">
        <f>'Zał. 7 do SIWZ'!AC138</f>
        <v>0</v>
      </c>
      <c r="K140" s="76">
        <f>'Zał. 7 do SIWZ'!AD138</f>
        <v>0</v>
      </c>
      <c r="L140" s="76">
        <f>'Zał. 7 do SIWZ'!AE138</f>
        <v>0</v>
      </c>
      <c r="M140" s="76">
        <f>'Zał. 7 do SIWZ'!AF138</f>
        <v>0</v>
      </c>
      <c r="N140" s="138">
        <f>'Zał. 7 do SIWZ'!BM138</f>
        <v>1874.46</v>
      </c>
      <c r="O140" s="162">
        <f>'Zał. 7 do SIWZ'!BN138</f>
        <v>2305.59</v>
      </c>
    </row>
    <row r="141" spans="1:15" ht="21" customHeight="1" x14ac:dyDescent="0.25">
      <c r="A141" s="11">
        <v>135</v>
      </c>
      <c r="B141" s="154">
        <v>75</v>
      </c>
      <c r="C141" s="161"/>
      <c r="D141" s="137">
        <v>2</v>
      </c>
      <c r="E141" s="235" t="s">
        <v>504</v>
      </c>
      <c r="F141" s="4">
        <f t="shared" si="61"/>
        <v>6000</v>
      </c>
      <c r="G141" s="76">
        <f>'Zał. 7 do SIWZ'!Z139</f>
        <v>0</v>
      </c>
      <c r="H141" s="76">
        <f>'Zał. 7 do SIWZ'!AA139</f>
        <v>6000</v>
      </c>
      <c r="I141" s="76">
        <f>'Zał. 7 do SIWZ'!AB139</f>
        <v>0</v>
      </c>
      <c r="J141" s="76">
        <f>'Zał. 7 do SIWZ'!AC139</f>
        <v>0</v>
      </c>
      <c r="K141" s="76">
        <f>'Zał. 7 do SIWZ'!AD139</f>
        <v>0</v>
      </c>
      <c r="L141" s="76">
        <f>'Zał. 7 do SIWZ'!AE139</f>
        <v>0</v>
      </c>
      <c r="M141" s="76">
        <f>'Zał. 7 do SIWZ'!AF139</f>
        <v>0</v>
      </c>
      <c r="N141" s="138">
        <f>'Zał. 7 do SIWZ'!BM139</f>
        <v>337.44</v>
      </c>
      <c r="O141" s="162">
        <f>'Zał. 7 do SIWZ'!BN139</f>
        <v>415.05</v>
      </c>
    </row>
    <row r="142" spans="1:15" s="23" customFormat="1" ht="21" customHeight="1" x14ac:dyDescent="0.25">
      <c r="A142" s="11">
        <v>136</v>
      </c>
      <c r="B142" s="155"/>
      <c r="C142" s="165">
        <v>57</v>
      </c>
      <c r="D142" s="92"/>
      <c r="E142" s="94" t="s">
        <v>245</v>
      </c>
      <c r="F142" s="143">
        <f t="shared" si="61"/>
        <v>7000</v>
      </c>
      <c r="G142" s="143">
        <f t="shared" ref="G142:O142" si="64">SUM(G143:G143)</f>
        <v>0</v>
      </c>
      <c r="H142" s="143">
        <f t="shared" si="64"/>
        <v>7000</v>
      </c>
      <c r="I142" s="143">
        <f t="shared" si="64"/>
        <v>0</v>
      </c>
      <c r="J142" s="143">
        <f t="shared" si="64"/>
        <v>0</v>
      </c>
      <c r="K142" s="143">
        <f t="shared" si="64"/>
        <v>0</v>
      </c>
      <c r="L142" s="143">
        <f t="shared" si="64"/>
        <v>0</v>
      </c>
      <c r="M142" s="143">
        <f t="shared" si="64"/>
        <v>0</v>
      </c>
      <c r="N142" s="144">
        <f t="shared" si="64"/>
        <v>377.42</v>
      </c>
      <c r="O142" s="166">
        <f t="shared" si="64"/>
        <v>464.23</v>
      </c>
    </row>
    <row r="143" spans="1:15" ht="21" customHeight="1" x14ac:dyDescent="0.25">
      <c r="A143" s="11">
        <v>137</v>
      </c>
      <c r="B143" s="154">
        <v>76</v>
      </c>
      <c r="C143" s="161"/>
      <c r="D143" s="137">
        <v>1</v>
      </c>
      <c r="E143" s="71" t="s">
        <v>245</v>
      </c>
      <c r="F143" s="4">
        <f t="shared" si="61"/>
        <v>7000</v>
      </c>
      <c r="G143" s="76">
        <f>'Zał. 7 do SIWZ'!Z141</f>
        <v>0</v>
      </c>
      <c r="H143" s="76">
        <f>'Zał. 7 do SIWZ'!AA141</f>
        <v>7000</v>
      </c>
      <c r="I143" s="76">
        <f>'Zał. 7 do SIWZ'!AB141</f>
        <v>0</v>
      </c>
      <c r="J143" s="76">
        <f>'Zał. 7 do SIWZ'!AC141</f>
        <v>0</v>
      </c>
      <c r="K143" s="76">
        <f>'Zał. 7 do SIWZ'!AD141</f>
        <v>0</v>
      </c>
      <c r="L143" s="76">
        <f>'Zał. 7 do SIWZ'!AE141</f>
        <v>0</v>
      </c>
      <c r="M143" s="76">
        <f>'Zał. 7 do SIWZ'!AF141</f>
        <v>0</v>
      </c>
      <c r="N143" s="138">
        <f>'Zał. 7 do SIWZ'!BM141</f>
        <v>377.42</v>
      </c>
      <c r="O143" s="162">
        <f>'Zał. 7 do SIWZ'!BN141</f>
        <v>464.23</v>
      </c>
    </row>
    <row r="144" spans="1:15" ht="21" customHeight="1" x14ac:dyDescent="0.25">
      <c r="A144" s="11">
        <v>138</v>
      </c>
      <c r="B144" s="155"/>
      <c r="C144" s="165">
        <v>58</v>
      </c>
      <c r="D144" s="92"/>
      <c r="E144" s="94" t="s">
        <v>248</v>
      </c>
      <c r="F144" s="143">
        <f t="shared" si="61"/>
        <v>14000</v>
      </c>
      <c r="G144" s="143">
        <f t="shared" ref="G144:O144" si="65">SUM(G145:G146)</f>
        <v>1000</v>
      </c>
      <c r="H144" s="143">
        <f t="shared" si="65"/>
        <v>13000</v>
      </c>
      <c r="I144" s="143">
        <f t="shared" si="65"/>
        <v>0</v>
      </c>
      <c r="J144" s="143">
        <f t="shared" si="65"/>
        <v>0</v>
      </c>
      <c r="K144" s="143">
        <f t="shared" si="65"/>
        <v>0</v>
      </c>
      <c r="L144" s="143">
        <f t="shared" si="65"/>
        <v>0</v>
      </c>
      <c r="M144" s="143">
        <f t="shared" si="65"/>
        <v>0</v>
      </c>
      <c r="N144" s="144">
        <f t="shared" si="65"/>
        <v>713.92</v>
      </c>
      <c r="O144" s="166">
        <f t="shared" si="65"/>
        <v>878.12</v>
      </c>
    </row>
    <row r="145" spans="1:15" s="111" customFormat="1" ht="21" customHeight="1" x14ac:dyDescent="0.25">
      <c r="A145" s="11">
        <v>139</v>
      </c>
      <c r="B145" s="154">
        <v>77</v>
      </c>
      <c r="C145" s="161"/>
      <c r="D145" s="137">
        <v>1</v>
      </c>
      <c r="E145" s="71" t="s">
        <v>252</v>
      </c>
      <c r="F145" s="4">
        <f t="shared" si="61"/>
        <v>13000</v>
      </c>
      <c r="G145" s="76">
        <f>'Zał. 7 do SIWZ'!Z143</f>
        <v>0</v>
      </c>
      <c r="H145" s="76">
        <f>'Zał. 7 do SIWZ'!AA143</f>
        <v>13000</v>
      </c>
      <c r="I145" s="76">
        <f>'Zał. 7 do SIWZ'!AB143</f>
        <v>0</v>
      </c>
      <c r="J145" s="76">
        <f>'Zał. 7 do SIWZ'!AC143</f>
        <v>0</v>
      </c>
      <c r="K145" s="76">
        <f>'Zał. 7 do SIWZ'!AD143</f>
        <v>0</v>
      </c>
      <c r="L145" s="76">
        <f>'Zał. 7 do SIWZ'!AE143</f>
        <v>0</v>
      </c>
      <c r="M145" s="76">
        <f>'Zał. 7 do SIWZ'!AF143</f>
        <v>0</v>
      </c>
      <c r="N145" s="138">
        <f>'Zał. 7 do SIWZ'!BM143</f>
        <v>617.29999999999995</v>
      </c>
      <c r="O145" s="162">
        <f>'Zał. 7 do SIWZ'!BN143</f>
        <v>759.28</v>
      </c>
    </row>
    <row r="146" spans="1:15" s="111" customFormat="1" ht="21" customHeight="1" x14ac:dyDescent="0.25">
      <c r="A146" s="11">
        <v>140</v>
      </c>
      <c r="B146" s="154">
        <v>78</v>
      </c>
      <c r="C146" s="161"/>
      <c r="D146" s="137">
        <v>2</v>
      </c>
      <c r="E146" s="71" t="s">
        <v>249</v>
      </c>
      <c r="F146" s="4">
        <f t="shared" si="61"/>
        <v>1000</v>
      </c>
      <c r="G146" s="76">
        <f>'Zał. 7 do SIWZ'!Z144</f>
        <v>1000</v>
      </c>
      <c r="H146" s="76">
        <f>'Zał. 7 do SIWZ'!AA144</f>
        <v>0</v>
      </c>
      <c r="I146" s="76">
        <f>'Zał. 7 do SIWZ'!AB144</f>
        <v>0</v>
      </c>
      <c r="J146" s="76">
        <f>'Zał. 7 do SIWZ'!AC144</f>
        <v>0</v>
      </c>
      <c r="K146" s="76">
        <f>'Zał. 7 do SIWZ'!AD144</f>
        <v>0</v>
      </c>
      <c r="L146" s="76">
        <f>'Zał. 7 do SIWZ'!AE144</f>
        <v>0</v>
      </c>
      <c r="M146" s="76">
        <f>'Zał. 7 do SIWZ'!AF144</f>
        <v>0</v>
      </c>
      <c r="N146" s="138">
        <f>'Zał. 7 do SIWZ'!BM144</f>
        <v>96.62</v>
      </c>
      <c r="O146" s="162">
        <f>'Zał. 7 do SIWZ'!BN144</f>
        <v>118.84</v>
      </c>
    </row>
    <row r="147" spans="1:15" s="111" customFormat="1" ht="21" customHeight="1" x14ac:dyDescent="0.25">
      <c r="A147" s="11">
        <v>141</v>
      </c>
      <c r="B147" s="155"/>
      <c r="C147" s="165">
        <v>59</v>
      </c>
      <c r="D147" s="92"/>
      <c r="E147" s="94" t="s">
        <v>254</v>
      </c>
      <c r="F147" s="143">
        <f t="shared" si="61"/>
        <v>735000</v>
      </c>
      <c r="G147" s="143">
        <f t="shared" ref="G147:O147" si="66">SUM(G148:G149)</f>
        <v>0</v>
      </c>
      <c r="H147" s="143">
        <f t="shared" si="66"/>
        <v>0</v>
      </c>
      <c r="I147" s="143">
        <f t="shared" si="66"/>
        <v>0</v>
      </c>
      <c r="J147" s="143">
        <f t="shared" si="66"/>
        <v>20000</v>
      </c>
      <c r="K147" s="143">
        <f t="shared" si="66"/>
        <v>0</v>
      </c>
      <c r="L147" s="143">
        <f t="shared" si="66"/>
        <v>715000</v>
      </c>
      <c r="M147" s="143">
        <f t="shared" si="66"/>
        <v>0</v>
      </c>
      <c r="N147" s="144">
        <f t="shared" si="66"/>
        <v>25753.14</v>
      </c>
      <c r="O147" s="166">
        <f t="shared" si="66"/>
        <v>31676.36</v>
      </c>
    </row>
    <row r="148" spans="1:15" s="111" customFormat="1" ht="21" customHeight="1" x14ac:dyDescent="0.25">
      <c r="A148" s="11">
        <v>142</v>
      </c>
      <c r="B148" s="154">
        <v>79</v>
      </c>
      <c r="C148" s="161"/>
      <c r="D148" s="137">
        <v>1</v>
      </c>
      <c r="E148" s="71" t="s">
        <v>258</v>
      </c>
      <c r="F148" s="4">
        <f t="shared" si="61"/>
        <v>715000</v>
      </c>
      <c r="G148" s="76">
        <f>'Zał. 7 do SIWZ'!Z146</f>
        <v>0</v>
      </c>
      <c r="H148" s="76">
        <f>'Zał. 7 do SIWZ'!AA146</f>
        <v>0</v>
      </c>
      <c r="I148" s="76">
        <f>'Zał. 7 do SIWZ'!AB146</f>
        <v>0</v>
      </c>
      <c r="J148" s="76">
        <f>'Zał. 7 do SIWZ'!AC146</f>
        <v>0</v>
      </c>
      <c r="K148" s="76">
        <f>'Zał. 7 do SIWZ'!AD146</f>
        <v>0</v>
      </c>
      <c r="L148" s="76">
        <f>'Zał. 7 do SIWZ'!AE146</f>
        <v>715000</v>
      </c>
      <c r="M148" s="76">
        <f>'Zał. 7 do SIWZ'!AF146</f>
        <v>0</v>
      </c>
      <c r="N148" s="138">
        <f>'Zał. 7 do SIWZ'!BM146</f>
        <v>24778.18</v>
      </c>
      <c r="O148" s="162">
        <f>'Zał. 7 do SIWZ'!BN146</f>
        <v>30477.16</v>
      </c>
    </row>
    <row r="149" spans="1:15" s="111" customFormat="1" ht="21" customHeight="1" x14ac:dyDescent="0.25">
      <c r="A149" s="11">
        <v>143</v>
      </c>
      <c r="B149" s="154">
        <v>80</v>
      </c>
      <c r="C149" s="161"/>
      <c r="D149" s="137">
        <v>2</v>
      </c>
      <c r="E149" s="71" t="s">
        <v>255</v>
      </c>
      <c r="F149" s="4">
        <f t="shared" si="61"/>
        <v>20000</v>
      </c>
      <c r="G149" s="76">
        <f>'Zał. 7 do SIWZ'!Z147</f>
        <v>0</v>
      </c>
      <c r="H149" s="76">
        <f>'Zał. 7 do SIWZ'!AA147</f>
        <v>0</v>
      </c>
      <c r="I149" s="76">
        <f>'Zał. 7 do SIWZ'!AB147</f>
        <v>0</v>
      </c>
      <c r="J149" s="76">
        <f>'Zał. 7 do SIWZ'!AC147</f>
        <v>20000</v>
      </c>
      <c r="K149" s="76">
        <f>'Zał. 7 do SIWZ'!AD147</f>
        <v>0</v>
      </c>
      <c r="L149" s="76">
        <f>'Zał. 7 do SIWZ'!AE147</f>
        <v>0</v>
      </c>
      <c r="M149" s="76">
        <f>'Zał. 7 do SIWZ'!AF147</f>
        <v>0</v>
      </c>
      <c r="N149" s="138">
        <f>'Zał. 7 do SIWZ'!BM147</f>
        <v>974.96</v>
      </c>
      <c r="O149" s="162">
        <f>'Zał. 7 do SIWZ'!BN147</f>
        <v>1199.2</v>
      </c>
    </row>
    <row r="150" spans="1:15" ht="21" customHeight="1" x14ac:dyDescent="0.25">
      <c r="A150" s="11">
        <v>144</v>
      </c>
      <c r="B150" s="155"/>
      <c r="C150" s="165">
        <v>60</v>
      </c>
      <c r="D150" s="92"/>
      <c r="E150" s="94" t="s">
        <v>259</v>
      </c>
      <c r="F150" s="143">
        <f t="shared" si="61"/>
        <v>11000</v>
      </c>
      <c r="G150" s="143">
        <f t="shared" ref="G150:O150" si="67">SUM(G151:G151)</f>
        <v>0</v>
      </c>
      <c r="H150" s="143">
        <f t="shared" si="67"/>
        <v>11000</v>
      </c>
      <c r="I150" s="143">
        <f t="shared" si="67"/>
        <v>0</v>
      </c>
      <c r="J150" s="143">
        <f t="shared" si="67"/>
        <v>0</v>
      </c>
      <c r="K150" s="143">
        <f t="shared" si="67"/>
        <v>0</v>
      </c>
      <c r="L150" s="143">
        <f t="shared" si="67"/>
        <v>0</v>
      </c>
      <c r="M150" s="143">
        <f t="shared" si="67"/>
        <v>0</v>
      </c>
      <c r="N150" s="144">
        <f t="shared" si="67"/>
        <v>537.34</v>
      </c>
      <c r="O150" s="166">
        <f t="shared" si="67"/>
        <v>660.93</v>
      </c>
    </row>
    <row r="151" spans="1:15" ht="21" customHeight="1" x14ac:dyDescent="0.25">
      <c r="A151" s="11">
        <v>145</v>
      </c>
      <c r="B151" s="154">
        <v>81</v>
      </c>
      <c r="C151" s="161"/>
      <c r="D151" s="137">
        <v>1</v>
      </c>
      <c r="E151" s="71" t="s">
        <v>259</v>
      </c>
      <c r="F151" s="4">
        <f t="shared" si="61"/>
        <v>11000</v>
      </c>
      <c r="G151" s="76">
        <f>'Zał. 7 do SIWZ'!Z149</f>
        <v>0</v>
      </c>
      <c r="H151" s="76">
        <f>'Zał. 7 do SIWZ'!AA149</f>
        <v>11000</v>
      </c>
      <c r="I151" s="76">
        <f>'Zał. 7 do SIWZ'!AB149</f>
        <v>0</v>
      </c>
      <c r="J151" s="76">
        <f>'Zał. 7 do SIWZ'!AC149</f>
        <v>0</v>
      </c>
      <c r="K151" s="76">
        <f>'Zał. 7 do SIWZ'!AD149</f>
        <v>0</v>
      </c>
      <c r="L151" s="76">
        <f>'Zał. 7 do SIWZ'!AE149</f>
        <v>0</v>
      </c>
      <c r="M151" s="76">
        <f>'Zał. 7 do SIWZ'!AF149</f>
        <v>0</v>
      </c>
      <c r="N151" s="138">
        <f>'Zał. 7 do SIWZ'!BM149</f>
        <v>537.34</v>
      </c>
      <c r="O151" s="162">
        <f>'Zał. 7 do SIWZ'!BN149</f>
        <v>660.93</v>
      </c>
    </row>
    <row r="152" spans="1:15" s="23" customFormat="1" ht="21" customHeight="1" x14ac:dyDescent="0.25">
      <c r="A152" s="11">
        <v>146</v>
      </c>
      <c r="B152" s="155"/>
      <c r="C152" s="165">
        <v>61</v>
      </c>
      <c r="D152" s="92"/>
      <c r="E152" s="94" t="s">
        <v>262</v>
      </c>
      <c r="F152" s="143">
        <f t="shared" si="61"/>
        <v>9000</v>
      </c>
      <c r="G152" s="143">
        <f t="shared" ref="G152:O152" si="68">SUM(G153:G153)</f>
        <v>0</v>
      </c>
      <c r="H152" s="143">
        <f t="shared" si="68"/>
        <v>9000</v>
      </c>
      <c r="I152" s="143">
        <f t="shared" si="68"/>
        <v>0</v>
      </c>
      <c r="J152" s="143">
        <f t="shared" si="68"/>
        <v>0</v>
      </c>
      <c r="K152" s="143">
        <f t="shared" si="68"/>
        <v>0</v>
      </c>
      <c r="L152" s="143">
        <f t="shared" si="68"/>
        <v>0</v>
      </c>
      <c r="M152" s="143">
        <f t="shared" si="68"/>
        <v>0</v>
      </c>
      <c r="N152" s="144">
        <f t="shared" si="68"/>
        <v>457.38</v>
      </c>
      <c r="O152" s="166">
        <f t="shared" si="68"/>
        <v>562.58000000000004</v>
      </c>
    </row>
    <row r="153" spans="1:15" ht="21" customHeight="1" x14ac:dyDescent="0.25">
      <c r="A153" s="11">
        <v>147</v>
      </c>
      <c r="B153" s="154">
        <v>82</v>
      </c>
      <c r="C153" s="161"/>
      <c r="D153" s="137">
        <v>1</v>
      </c>
      <c r="E153" s="71" t="s">
        <v>262</v>
      </c>
      <c r="F153" s="4">
        <f t="shared" si="61"/>
        <v>9000</v>
      </c>
      <c r="G153" s="76">
        <f>'Zał. 7 do SIWZ'!Z151</f>
        <v>0</v>
      </c>
      <c r="H153" s="76">
        <f>'Zał. 7 do SIWZ'!AA151</f>
        <v>9000</v>
      </c>
      <c r="I153" s="76">
        <f>'Zał. 7 do SIWZ'!AB151</f>
        <v>0</v>
      </c>
      <c r="J153" s="76">
        <f>'Zał. 7 do SIWZ'!AC151</f>
        <v>0</v>
      </c>
      <c r="K153" s="76">
        <f>'Zał. 7 do SIWZ'!AD151</f>
        <v>0</v>
      </c>
      <c r="L153" s="76">
        <f>'Zał. 7 do SIWZ'!AE151</f>
        <v>0</v>
      </c>
      <c r="M153" s="76">
        <f>'Zał. 7 do SIWZ'!AF151</f>
        <v>0</v>
      </c>
      <c r="N153" s="138">
        <f>'Zał. 7 do SIWZ'!BM151</f>
        <v>457.38</v>
      </c>
      <c r="O153" s="162">
        <f>'Zał. 7 do SIWZ'!BN151</f>
        <v>562.58000000000004</v>
      </c>
    </row>
    <row r="154" spans="1:15" s="23" customFormat="1" ht="21" customHeight="1" x14ac:dyDescent="0.25">
      <c r="A154" s="11">
        <v>148</v>
      </c>
      <c r="B154" s="155"/>
      <c r="C154" s="165">
        <v>62</v>
      </c>
      <c r="D154" s="92"/>
      <c r="E154" s="94" t="s">
        <v>264</v>
      </c>
      <c r="F154" s="143">
        <f t="shared" si="61"/>
        <v>9000</v>
      </c>
      <c r="G154" s="143">
        <f t="shared" ref="G154:O154" si="69">SUM(G155:G155)</f>
        <v>0</v>
      </c>
      <c r="H154" s="143">
        <f t="shared" si="69"/>
        <v>9000</v>
      </c>
      <c r="I154" s="143">
        <f t="shared" si="69"/>
        <v>0</v>
      </c>
      <c r="J154" s="143">
        <f t="shared" si="69"/>
        <v>0</v>
      </c>
      <c r="K154" s="143">
        <f t="shared" si="69"/>
        <v>0</v>
      </c>
      <c r="L154" s="143">
        <f t="shared" si="69"/>
        <v>0</v>
      </c>
      <c r="M154" s="143">
        <f t="shared" si="69"/>
        <v>0</v>
      </c>
      <c r="N154" s="144">
        <f t="shared" si="69"/>
        <v>457.38</v>
      </c>
      <c r="O154" s="166">
        <f t="shared" si="69"/>
        <v>562.58000000000004</v>
      </c>
    </row>
    <row r="155" spans="1:15" s="23" customFormat="1" ht="21" customHeight="1" x14ac:dyDescent="0.25">
      <c r="A155" s="11">
        <v>149</v>
      </c>
      <c r="B155" s="154">
        <v>83</v>
      </c>
      <c r="C155" s="161"/>
      <c r="D155" s="137">
        <v>1</v>
      </c>
      <c r="E155" s="71" t="s">
        <v>264</v>
      </c>
      <c r="F155" s="4">
        <f t="shared" si="61"/>
        <v>9000</v>
      </c>
      <c r="G155" s="76">
        <f>'Zał. 7 do SIWZ'!Z153</f>
        <v>0</v>
      </c>
      <c r="H155" s="76">
        <f>'Zał. 7 do SIWZ'!AA153</f>
        <v>9000</v>
      </c>
      <c r="I155" s="76">
        <f>'Zał. 7 do SIWZ'!AB153</f>
        <v>0</v>
      </c>
      <c r="J155" s="76">
        <f>'Zał. 7 do SIWZ'!AC153</f>
        <v>0</v>
      </c>
      <c r="K155" s="76">
        <f>'Zał. 7 do SIWZ'!AD153</f>
        <v>0</v>
      </c>
      <c r="L155" s="76">
        <f>'Zał. 7 do SIWZ'!AE153</f>
        <v>0</v>
      </c>
      <c r="M155" s="76">
        <f>'Zał. 7 do SIWZ'!AF153</f>
        <v>0</v>
      </c>
      <c r="N155" s="138">
        <f>'Zał. 7 do SIWZ'!BM153</f>
        <v>457.38</v>
      </c>
      <c r="O155" s="162">
        <f>'Zał. 7 do SIWZ'!BN153</f>
        <v>562.58000000000004</v>
      </c>
    </row>
    <row r="156" spans="1:15" s="23" customFormat="1" ht="21" customHeight="1" x14ac:dyDescent="0.25">
      <c r="A156" s="11">
        <v>150</v>
      </c>
      <c r="B156" s="155"/>
      <c r="C156" s="165">
        <v>63</v>
      </c>
      <c r="D156" s="92"/>
      <c r="E156" s="94" t="s">
        <v>505</v>
      </c>
      <c r="F156" s="143">
        <f t="shared" si="61"/>
        <v>2000</v>
      </c>
      <c r="G156" s="143">
        <f t="shared" ref="G156:O156" si="70">SUM(G157:G157)</f>
        <v>2000</v>
      </c>
      <c r="H156" s="143">
        <f t="shared" si="70"/>
        <v>0</v>
      </c>
      <c r="I156" s="143">
        <f t="shared" si="70"/>
        <v>0</v>
      </c>
      <c r="J156" s="143">
        <f t="shared" si="70"/>
        <v>0</v>
      </c>
      <c r="K156" s="143">
        <f t="shared" si="70"/>
        <v>0</v>
      </c>
      <c r="L156" s="143">
        <f t="shared" si="70"/>
        <v>0</v>
      </c>
      <c r="M156" s="143">
        <f t="shared" si="70"/>
        <v>0</v>
      </c>
      <c r="N156" s="144">
        <f t="shared" si="70"/>
        <v>147.28</v>
      </c>
      <c r="O156" s="166">
        <f t="shared" si="70"/>
        <v>181.15</v>
      </c>
    </row>
    <row r="157" spans="1:15" ht="21" customHeight="1" x14ac:dyDescent="0.25">
      <c r="A157" s="11">
        <v>151</v>
      </c>
      <c r="B157" s="154">
        <v>84</v>
      </c>
      <c r="C157" s="161"/>
      <c r="D157" s="137">
        <v>1</v>
      </c>
      <c r="E157" s="71" t="s">
        <v>505</v>
      </c>
      <c r="F157" s="4">
        <f t="shared" si="61"/>
        <v>2000</v>
      </c>
      <c r="G157" s="76">
        <f>'Zał. 7 do SIWZ'!Z155</f>
        <v>2000</v>
      </c>
      <c r="H157" s="76">
        <f>'Zał. 7 do SIWZ'!AA155</f>
        <v>0</v>
      </c>
      <c r="I157" s="76">
        <f>'Zał. 7 do SIWZ'!AB155</f>
        <v>0</v>
      </c>
      <c r="J157" s="76">
        <f>'Zał. 7 do SIWZ'!AC155</f>
        <v>0</v>
      </c>
      <c r="K157" s="76">
        <f>'Zał. 7 do SIWZ'!AD155</f>
        <v>0</v>
      </c>
      <c r="L157" s="76">
        <f>'Zał. 7 do SIWZ'!AE155</f>
        <v>0</v>
      </c>
      <c r="M157" s="76">
        <f>'Zał. 7 do SIWZ'!AF155</f>
        <v>0</v>
      </c>
      <c r="N157" s="138">
        <f>'Zał. 7 do SIWZ'!BM155</f>
        <v>147.28</v>
      </c>
      <c r="O157" s="162">
        <f>'Zał. 7 do SIWZ'!BN155</f>
        <v>181.15</v>
      </c>
    </row>
    <row r="158" spans="1:15" s="111" customFormat="1" ht="21" customHeight="1" x14ac:dyDescent="0.25">
      <c r="A158" s="11">
        <v>152</v>
      </c>
      <c r="B158" s="155"/>
      <c r="C158" s="165">
        <v>64</v>
      </c>
      <c r="D158" s="92"/>
      <c r="E158" s="94" t="s">
        <v>267</v>
      </c>
      <c r="F158" s="143">
        <f t="shared" si="61"/>
        <v>14000</v>
      </c>
      <c r="G158" s="143">
        <f t="shared" ref="G158:O158" si="71">SUM(G159:G159)</f>
        <v>0</v>
      </c>
      <c r="H158" s="143">
        <f t="shared" si="71"/>
        <v>14000</v>
      </c>
      <c r="I158" s="143">
        <f t="shared" si="71"/>
        <v>0</v>
      </c>
      <c r="J158" s="143">
        <f t="shared" si="71"/>
        <v>0</v>
      </c>
      <c r="K158" s="143">
        <f t="shared" si="71"/>
        <v>0</v>
      </c>
      <c r="L158" s="143">
        <f t="shared" si="71"/>
        <v>0</v>
      </c>
      <c r="M158" s="143">
        <f t="shared" si="71"/>
        <v>0</v>
      </c>
      <c r="N158" s="144">
        <f t="shared" si="71"/>
        <v>657.28</v>
      </c>
      <c r="O158" s="166">
        <f t="shared" si="71"/>
        <v>808.45</v>
      </c>
    </row>
    <row r="159" spans="1:15" s="111" customFormat="1" ht="21" customHeight="1" x14ac:dyDescent="0.25">
      <c r="A159" s="11">
        <v>153</v>
      </c>
      <c r="B159" s="154">
        <v>85</v>
      </c>
      <c r="C159" s="161"/>
      <c r="D159" s="137">
        <v>1</v>
      </c>
      <c r="E159" s="71" t="s">
        <v>267</v>
      </c>
      <c r="F159" s="4">
        <f t="shared" si="61"/>
        <v>14000</v>
      </c>
      <c r="G159" s="76">
        <f>'Zał. 7 do SIWZ'!Z157</f>
        <v>0</v>
      </c>
      <c r="H159" s="76">
        <f>'Zał. 7 do SIWZ'!AA157</f>
        <v>14000</v>
      </c>
      <c r="I159" s="76">
        <f>'Zał. 7 do SIWZ'!AB157</f>
        <v>0</v>
      </c>
      <c r="J159" s="76">
        <f>'Zał. 7 do SIWZ'!AC157</f>
        <v>0</v>
      </c>
      <c r="K159" s="76">
        <f>'Zał. 7 do SIWZ'!AD157</f>
        <v>0</v>
      </c>
      <c r="L159" s="76">
        <f>'Zał. 7 do SIWZ'!AE157</f>
        <v>0</v>
      </c>
      <c r="M159" s="76">
        <f>'Zał. 7 do SIWZ'!AF157</f>
        <v>0</v>
      </c>
      <c r="N159" s="138">
        <f>'Zał. 7 do SIWZ'!BM157</f>
        <v>657.28</v>
      </c>
      <c r="O159" s="162">
        <f>'Zał. 7 do SIWZ'!BN157</f>
        <v>808.45</v>
      </c>
    </row>
    <row r="160" spans="1:15" ht="21" customHeight="1" x14ac:dyDescent="0.25">
      <c r="A160" s="11">
        <v>154</v>
      </c>
      <c r="B160" s="155"/>
      <c r="C160" s="165">
        <v>65</v>
      </c>
      <c r="D160" s="92"/>
      <c r="E160" s="94" t="s">
        <v>270</v>
      </c>
      <c r="F160" s="143">
        <f t="shared" si="61"/>
        <v>193000</v>
      </c>
      <c r="G160" s="143">
        <f t="shared" ref="G160:O160" si="72">SUM(G161:G161)</f>
        <v>0</v>
      </c>
      <c r="H160" s="143">
        <f t="shared" si="72"/>
        <v>0</v>
      </c>
      <c r="I160" s="143">
        <f t="shared" si="72"/>
        <v>0</v>
      </c>
      <c r="J160" s="143">
        <f t="shared" si="72"/>
        <v>0</v>
      </c>
      <c r="K160" s="143">
        <f t="shared" si="72"/>
        <v>193000</v>
      </c>
      <c r="L160" s="143">
        <f t="shared" si="72"/>
        <v>0</v>
      </c>
      <c r="M160" s="143">
        <f t="shared" si="72"/>
        <v>0</v>
      </c>
      <c r="N160" s="144">
        <f t="shared" si="72"/>
        <v>7832.21</v>
      </c>
      <c r="O160" s="166">
        <f t="shared" si="72"/>
        <v>9633.6200000000008</v>
      </c>
    </row>
    <row r="161" spans="1:15" s="111" customFormat="1" ht="21" customHeight="1" x14ac:dyDescent="0.25">
      <c r="A161" s="11">
        <v>155</v>
      </c>
      <c r="B161" s="154">
        <v>86</v>
      </c>
      <c r="C161" s="161"/>
      <c r="D161" s="137">
        <v>1</v>
      </c>
      <c r="E161" s="71" t="s">
        <v>270</v>
      </c>
      <c r="F161" s="4">
        <f t="shared" si="61"/>
        <v>193000</v>
      </c>
      <c r="G161" s="76">
        <f>'Zał. 7 do SIWZ'!Z159</f>
        <v>0</v>
      </c>
      <c r="H161" s="76">
        <f>'Zał. 7 do SIWZ'!AA159</f>
        <v>0</v>
      </c>
      <c r="I161" s="76">
        <f>'Zał. 7 do SIWZ'!AB159</f>
        <v>0</v>
      </c>
      <c r="J161" s="76">
        <f>'Zał. 7 do SIWZ'!AC159</f>
        <v>0</v>
      </c>
      <c r="K161" s="76">
        <f>'Zał. 7 do SIWZ'!AD159</f>
        <v>193000</v>
      </c>
      <c r="L161" s="76">
        <f>'Zał. 7 do SIWZ'!AE159</f>
        <v>0</v>
      </c>
      <c r="M161" s="76">
        <f>'Zał. 7 do SIWZ'!AF159</f>
        <v>0</v>
      </c>
      <c r="N161" s="138">
        <f>'Zał. 7 do SIWZ'!BM159</f>
        <v>7832.21</v>
      </c>
      <c r="O161" s="162">
        <f>'Zał. 7 do SIWZ'!BN159</f>
        <v>9633.6200000000008</v>
      </c>
    </row>
    <row r="162" spans="1:15" s="23" customFormat="1" ht="21" customHeight="1" x14ac:dyDescent="0.25">
      <c r="A162" s="11">
        <v>156</v>
      </c>
      <c r="B162" s="155"/>
      <c r="C162" s="165">
        <v>66</v>
      </c>
      <c r="D162" s="92"/>
      <c r="E162" s="94" t="s">
        <v>273</v>
      </c>
      <c r="F162" s="143">
        <f t="shared" si="61"/>
        <v>638000</v>
      </c>
      <c r="G162" s="143">
        <f t="shared" ref="G162:O162" si="73">SUM(G163:G163)</f>
        <v>0</v>
      </c>
      <c r="H162" s="143">
        <f t="shared" si="73"/>
        <v>0</v>
      </c>
      <c r="I162" s="143">
        <f t="shared" si="73"/>
        <v>0</v>
      </c>
      <c r="J162" s="143">
        <f t="shared" si="73"/>
        <v>0</v>
      </c>
      <c r="K162" s="143">
        <f t="shared" si="73"/>
        <v>0</v>
      </c>
      <c r="L162" s="143">
        <f t="shared" si="73"/>
        <v>638000</v>
      </c>
      <c r="M162" s="143">
        <f t="shared" si="73"/>
        <v>0</v>
      </c>
      <c r="N162" s="144">
        <f t="shared" si="73"/>
        <v>26761.52</v>
      </c>
      <c r="O162" s="166">
        <f t="shared" si="73"/>
        <v>32916.67</v>
      </c>
    </row>
    <row r="163" spans="1:15" ht="21" customHeight="1" x14ac:dyDescent="0.25">
      <c r="A163" s="11">
        <v>157</v>
      </c>
      <c r="B163" s="154">
        <v>87</v>
      </c>
      <c r="C163" s="161"/>
      <c r="D163" s="137">
        <v>1</v>
      </c>
      <c r="E163" s="71" t="s">
        <v>273</v>
      </c>
      <c r="F163" s="4">
        <f t="shared" si="61"/>
        <v>638000</v>
      </c>
      <c r="G163" s="76">
        <f>'Zał. 7 do SIWZ'!Z161</f>
        <v>0</v>
      </c>
      <c r="H163" s="76">
        <f>'Zał. 7 do SIWZ'!AA161</f>
        <v>0</v>
      </c>
      <c r="I163" s="76">
        <f>'Zał. 7 do SIWZ'!AB161</f>
        <v>0</v>
      </c>
      <c r="J163" s="76">
        <f>'Zał. 7 do SIWZ'!AC161</f>
        <v>0</v>
      </c>
      <c r="K163" s="76">
        <f>'Zał. 7 do SIWZ'!AD161</f>
        <v>0</v>
      </c>
      <c r="L163" s="76">
        <f>'Zał. 7 do SIWZ'!AE161</f>
        <v>638000</v>
      </c>
      <c r="M163" s="76">
        <f>'Zał. 7 do SIWZ'!AF161</f>
        <v>0</v>
      </c>
      <c r="N163" s="138">
        <f>'Zał. 7 do SIWZ'!BM161</f>
        <v>26761.52</v>
      </c>
      <c r="O163" s="162">
        <f>'Zał. 7 do SIWZ'!BN161</f>
        <v>32916.67</v>
      </c>
    </row>
    <row r="164" spans="1:15" s="23" customFormat="1" ht="21" customHeight="1" x14ac:dyDescent="0.25">
      <c r="A164" s="11">
        <v>158</v>
      </c>
      <c r="B164" s="155"/>
      <c r="C164" s="165">
        <v>67</v>
      </c>
      <c r="D164" s="92"/>
      <c r="E164" s="94" t="s">
        <v>275</v>
      </c>
      <c r="F164" s="143">
        <f t="shared" si="61"/>
        <v>13000</v>
      </c>
      <c r="G164" s="143">
        <f t="shared" ref="G164:O164" si="74">SUM(G165:G165)</f>
        <v>0</v>
      </c>
      <c r="H164" s="143">
        <f t="shared" si="74"/>
        <v>13000</v>
      </c>
      <c r="I164" s="143">
        <f t="shared" si="74"/>
        <v>0</v>
      </c>
      <c r="J164" s="143">
        <f t="shared" si="74"/>
        <v>0</v>
      </c>
      <c r="K164" s="143">
        <f t="shared" si="74"/>
        <v>0</v>
      </c>
      <c r="L164" s="143">
        <f t="shared" si="74"/>
        <v>0</v>
      </c>
      <c r="M164" s="143">
        <f t="shared" si="74"/>
        <v>0</v>
      </c>
      <c r="N164" s="144">
        <f t="shared" si="74"/>
        <v>617.29999999999995</v>
      </c>
      <c r="O164" s="166">
        <f t="shared" si="74"/>
        <v>759.28</v>
      </c>
    </row>
    <row r="165" spans="1:15" ht="21" customHeight="1" x14ac:dyDescent="0.25">
      <c r="A165" s="11">
        <v>159</v>
      </c>
      <c r="B165" s="154">
        <v>88</v>
      </c>
      <c r="C165" s="161"/>
      <c r="D165" s="137">
        <v>1</v>
      </c>
      <c r="E165" s="71" t="s">
        <v>276</v>
      </c>
      <c r="F165" s="4">
        <f t="shared" si="61"/>
        <v>13000</v>
      </c>
      <c r="G165" s="76">
        <f>'Zał. 7 do SIWZ'!Z163</f>
        <v>0</v>
      </c>
      <c r="H165" s="76">
        <f>'Zał. 7 do SIWZ'!AA163</f>
        <v>13000</v>
      </c>
      <c r="I165" s="76">
        <f>'Zał. 7 do SIWZ'!AB163</f>
        <v>0</v>
      </c>
      <c r="J165" s="76">
        <f>'Zał. 7 do SIWZ'!AC163</f>
        <v>0</v>
      </c>
      <c r="K165" s="76">
        <f>'Zał. 7 do SIWZ'!AD163</f>
        <v>0</v>
      </c>
      <c r="L165" s="76">
        <f>'Zał. 7 do SIWZ'!AE163</f>
        <v>0</v>
      </c>
      <c r="M165" s="76">
        <f>'Zał. 7 do SIWZ'!AF163</f>
        <v>0</v>
      </c>
      <c r="N165" s="138">
        <f>'Zał. 7 do SIWZ'!BM163</f>
        <v>617.29999999999995</v>
      </c>
      <c r="O165" s="162">
        <f>'Zał. 7 do SIWZ'!BN163</f>
        <v>759.28</v>
      </c>
    </row>
    <row r="166" spans="1:15" s="23" customFormat="1" ht="21" customHeight="1" x14ac:dyDescent="0.25">
      <c r="A166" s="11">
        <v>160</v>
      </c>
      <c r="B166" s="155"/>
      <c r="C166" s="165">
        <v>68</v>
      </c>
      <c r="D166" s="92"/>
      <c r="E166" s="94" t="s">
        <v>279</v>
      </c>
      <c r="F166" s="143">
        <f t="shared" si="61"/>
        <v>121000</v>
      </c>
      <c r="G166" s="143">
        <f t="shared" ref="G166:O166" si="75">SUM(G167:G167)</f>
        <v>0</v>
      </c>
      <c r="H166" s="143">
        <f t="shared" si="75"/>
        <v>0</v>
      </c>
      <c r="I166" s="143">
        <f t="shared" si="75"/>
        <v>0</v>
      </c>
      <c r="J166" s="143">
        <f t="shared" si="75"/>
        <v>0</v>
      </c>
      <c r="K166" s="143">
        <f t="shared" si="75"/>
        <v>121000</v>
      </c>
      <c r="L166" s="143">
        <f t="shared" si="75"/>
        <v>0</v>
      </c>
      <c r="M166" s="143">
        <f t="shared" si="75"/>
        <v>0</v>
      </c>
      <c r="N166" s="144">
        <f t="shared" si="75"/>
        <v>5582.21</v>
      </c>
      <c r="O166" s="166">
        <f t="shared" si="75"/>
        <v>6866.12</v>
      </c>
    </row>
    <row r="167" spans="1:15" ht="21" customHeight="1" x14ac:dyDescent="0.25">
      <c r="A167" s="11">
        <v>161</v>
      </c>
      <c r="B167" s="154">
        <v>89</v>
      </c>
      <c r="C167" s="161"/>
      <c r="D167" s="137">
        <v>1</v>
      </c>
      <c r="E167" s="71" t="s">
        <v>279</v>
      </c>
      <c r="F167" s="4">
        <f t="shared" si="61"/>
        <v>121000</v>
      </c>
      <c r="G167" s="76">
        <f>'Zał. 7 do SIWZ'!Z165</f>
        <v>0</v>
      </c>
      <c r="H167" s="76">
        <f>'Zał. 7 do SIWZ'!AA165</f>
        <v>0</v>
      </c>
      <c r="I167" s="76">
        <f>'Zał. 7 do SIWZ'!AB165</f>
        <v>0</v>
      </c>
      <c r="J167" s="76">
        <f>'Zał. 7 do SIWZ'!AC165</f>
        <v>0</v>
      </c>
      <c r="K167" s="76">
        <f>'Zał. 7 do SIWZ'!AD165</f>
        <v>121000</v>
      </c>
      <c r="L167" s="76">
        <f>'Zał. 7 do SIWZ'!AE165</f>
        <v>0</v>
      </c>
      <c r="M167" s="76">
        <f>'Zał. 7 do SIWZ'!AF165</f>
        <v>0</v>
      </c>
      <c r="N167" s="138">
        <f>'Zał. 7 do SIWZ'!BM165</f>
        <v>5582.21</v>
      </c>
      <c r="O167" s="162">
        <f>'Zał. 7 do SIWZ'!BN165</f>
        <v>6866.12</v>
      </c>
    </row>
    <row r="168" spans="1:15" s="23" customFormat="1" ht="21" customHeight="1" x14ac:dyDescent="0.25">
      <c r="A168" s="11">
        <v>162</v>
      </c>
      <c r="B168" s="155"/>
      <c r="C168" s="165">
        <v>69</v>
      </c>
      <c r="D168" s="92"/>
      <c r="E168" s="94" t="s">
        <v>282</v>
      </c>
      <c r="F168" s="143">
        <f t="shared" si="61"/>
        <v>10000</v>
      </c>
      <c r="G168" s="143">
        <f t="shared" ref="G168:O168" si="76">SUM(G169:G169)</f>
        <v>0</v>
      </c>
      <c r="H168" s="143">
        <f t="shared" si="76"/>
        <v>10000</v>
      </c>
      <c r="I168" s="143">
        <f t="shared" si="76"/>
        <v>0</v>
      </c>
      <c r="J168" s="143">
        <f t="shared" si="76"/>
        <v>0</v>
      </c>
      <c r="K168" s="143">
        <f t="shared" si="76"/>
        <v>0</v>
      </c>
      <c r="L168" s="143">
        <f t="shared" si="76"/>
        <v>0</v>
      </c>
      <c r="M168" s="143">
        <f t="shared" si="76"/>
        <v>0</v>
      </c>
      <c r="N168" s="144">
        <f t="shared" si="76"/>
        <v>497.36</v>
      </c>
      <c r="O168" s="166">
        <f t="shared" si="76"/>
        <v>611.75</v>
      </c>
    </row>
    <row r="169" spans="1:15" ht="21" customHeight="1" x14ac:dyDescent="0.25">
      <c r="A169" s="11">
        <v>163</v>
      </c>
      <c r="B169" s="154">
        <v>90</v>
      </c>
      <c r="C169" s="161"/>
      <c r="D169" s="137">
        <v>1</v>
      </c>
      <c r="E169" s="71" t="s">
        <v>282</v>
      </c>
      <c r="F169" s="4">
        <f t="shared" si="61"/>
        <v>10000</v>
      </c>
      <c r="G169" s="76">
        <f>'Zał. 7 do SIWZ'!Z167</f>
        <v>0</v>
      </c>
      <c r="H169" s="76">
        <f>'Zał. 7 do SIWZ'!AA167</f>
        <v>10000</v>
      </c>
      <c r="I169" s="76">
        <f>'Zał. 7 do SIWZ'!AB167</f>
        <v>0</v>
      </c>
      <c r="J169" s="76">
        <f>'Zał. 7 do SIWZ'!AC167</f>
        <v>0</v>
      </c>
      <c r="K169" s="76">
        <f>'Zał. 7 do SIWZ'!AD167</f>
        <v>0</v>
      </c>
      <c r="L169" s="76">
        <f>'Zał. 7 do SIWZ'!AE167</f>
        <v>0</v>
      </c>
      <c r="M169" s="76">
        <f>'Zał. 7 do SIWZ'!AF167</f>
        <v>0</v>
      </c>
      <c r="N169" s="138">
        <f>'Zał. 7 do SIWZ'!BM167</f>
        <v>497.36</v>
      </c>
      <c r="O169" s="162">
        <f>'Zał. 7 do SIWZ'!BN167</f>
        <v>611.75</v>
      </c>
    </row>
    <row r="170" spans="1:15" s="111" customFormat="1" ht="21" customHeight="1" x14ac:dyDescent="0.25">
      <c r="A170" s="11">
        <v>175</v>
      </c>
      <c r="B170" s="155"/>
      <c r="C170" s="165">
        <v>70</v>
      </c>
      <c r="D170" s="92"/>
      <c r="E170" s="94" t="s">
        <v>459</v>
      </c>
      <c r="F170" s="143">
        <f t="shared" ref="F170:F171" si="77">SUM(G170:M170)</f>
        <v>352000</v>
      </c>
      <c r="G170" s="143">
        <f t="shared" ref="G170:O170" si="78">SUM(G171:G171)</f>
        <v>0</v>
      </c>
      <c r="H170" s="143">
        <f t="shared" si="78"/>
        <v>0</v>
      </c>
      <c r="I170" s="143">
        <f t="shared" si="78"/>
        <v>0</v>
      </c>
      <c r="J170" s="143">
        <f t="shared" si="78"/>
        <v>0</v>
      </c>
      <c r="K170" s="143">
        <f t="shared" si="78"/>
        <v>0</v>
      </c>
      <c r="L170" s="143">
        <f t="shared" si="78"/>
        <v>352000</v>
      </c>
      <c r="M170" s="143">
        <f t="shared" si="78"/>
        <v>0</v>
      </c>
      <c r="N170" s="144">
        <f t="shared" si="78"/>
        <v>14736.43</v>
      </c>
      <c r="O170" s="166">
        <f t="shared" si="78"/>
        <v>18125.810000000001</v>
      </c>
    </row>
    <row r="171" spans="1:15" ht="21" customHeight="1" x14ac:dyDescent="0.25">
      <c r="A171" s="11">
        <v>176</v>
      </c>
      <c r="B171" s="154">
        <v>97</v>
      </c>
      <c r="C171" s="161"/>
      <c r="D171" s="137">
        <v>1</v>
      </c>
      <c r="E171" s="71" t="s">
        <v>459</v>
      </c>
      <c r="F171" s="4">
        <f t="shared" si="77"/>
        <v>352000</v>
      </c>
      <c r="G171" s="76">
        <f>'Zał. 7 do SIWZ'!Z169</f>
        <v>0</v>
      </c>
      <c r="H171" s="76">
        <f>'Zał. 7 do SIWZ'!AA169</f>
        <v>0</v>
      </c>
      <c r="I171" s="76">
        <f>'Zał. 7 do SIWZ'!AB169</f>
        <v>0</v>
      </c>
      <c r="J171" s="76">
        <f>'Zał. 7 do SIWZ'!AC169</f>
        <v>0</v>
      </c>
      <c r="K171" s="76">
        <f>'Zał. 7 do SIWZ'!AD169</f>
        <v>0</v>
      </c>
      <c r="L171" s="76">
        <f>'Zał. 7 do SIWZ'!AE169</f>
        <v>352000</v>
      </c>
      <c r="M171" s="76">
        <f>'Zał. 7 do SIWZ'!AF169</f>
        <v>0</v>
      </c>
      <c r="N171" s="138">
        <f>'Zał. 7 do SIWZ'!BM169</f>
        <v>14736.43</v>
      </c>
      <c r="O171" s="162">
        <f>'Zał. 7 do SIWZ'!BN169</f>
        <v>18125.810000000001</v>
      </c>
    </row>
    <row r="172" spans="1:15" s="23" customFormat="1" ht="21" customHeight="1" x14ac:dyDescent="0.25">
      <c r="A172" s="11">
        <v>164</v>
      </c>
      <c r="B172" s="155"/>
      <c r="C172" s="165">
        <v>71</v>
      </c>
      <c r="D172" s="92"/>
      <c r="E172" s="94" t="s">
        <v>413</v>
      </c>
      <c r="F172" s="143">
        <f t="shared" si="61"/>
        <v>121000</v>
      </c>
      <c r="G172" s="143">
        <f t="shared" ref="G172:O172" si="79">SUM(G173:G173)</f>
        <v>0</v>
      </c>
      <c r="H172" s="143">
        <f t="shared" si="79"/>
        <v>0</v>
      </c>
      <c r="I172" s="143">
        <f t="shared" si="79"/>
        <v>0</v>
      </c>
      <c r="J172" s="143">
        <f t="shared" si="79"/>
        <v>0</v>
      </c>
      <c r="K172" s="143">
        <f t="shared" si="79"/>
        <v>121000</v>
      </c>
      <c r="L172" s="143">
        <f t="shared" si="79"/>
        <v>0</v>
      </c>
      <c r="M172" s="143">
        <f t="shared" si="79"/>
        <v>0</v>
      </c>
      <c r="N172" s="144">
        <f t="shared" si="79"/>
        <v>5582.21</v>
      </c>
      <c r="O172" s="166">
        <f t="shared" si="79"/>
        <v>6866.12</v>
      </c>
    </row>
    <row r="173" spans="1:15" ht="21" customHeight="1" x14ac:dyDescent="0.25">
      <c r="A173" s="11">
        <v>165</v>
      </c>
      <c r="B173" s="154">
        <v>91</v>
      </c>
      <c r="C173" s="161"/>
      <c r="D173" s="137">
        <v>1</v>
      </c>
      <c r="E173" s="71" t="s">
        <v>413</v>
      </c>
      <c r="F173" s="4">
        <f t="shared" si="61"/>
        <v>121000</v>
      </c>
      <c r="G173" s="76">
        <f>'Zał. 7 do SIWZ'!Z171</f>
        <v>0</v>
      </c>
      <c r="H173" s="76">
        <f>'Zał. 7 do SIWZ'!AA171</f>
        <v>0</v>
      </c>
      <c r="I173" s="76">
        <f>'Zał. 7 do SIWZ'!AB171</f>
        <v>0</v>
      </c>
      <c r="J173" s="76">
        <f>'Zał. 7 do SIWZ'!AC171</f>
        <v>0</v>
      </c>
      <c r="K173" s="76">
        <f>'Zał. 7 do SIWZ'!AD171</f>
        <v>121000</v>
      </c>
      <c r="L173" s="76">
        <f>'Zał. 7 do SIWZ'!AE171</f>
        <v>0</v>
      </c>
      <c r="M173" s="76">
        <f>'Zał. 7 do SIWZ'!AF171</f>
        <v>0</v>
      </c>
      <c r="N173" s="138">
        <f>'Zał. 7 do SIWZ'!BM171</f>
        <v>5582.21</v>
      </c>
      <c r="O173" s="162">
        <f>'Zał. 7 do SIWZ'!BN171</f>
        <v>6866.12</v>
      </c>
    </row>
    <row r="174" spans="1:15" s="23" customFormat="1" ht="21" customHeight="1" x14ac:dyDescent="0.25">
      <c r="A174" s="11">
        <v>166</v>
      </c>
      <c r="B174" s="155"/>
      <c r="C174" s="165">
        <v>72</v>
      </c>
      <c r="D174" s="92"/>
      <c r="E174" s="94" t="s">
        <v>309</v>
      </c>
      <c r="F174" s="143">
        <f t="shared" si="61"/>
        <v>12000</v>
      </c>
      <c r="G174" s="143">
        <f t="shared" ref="G174:O174" si="80">SUM(G175:G175)</f>
        <v>0</v>
      </c>
      <c r="H174" s="143">
        <f t="shared" si="80"/>
        <v>12000</v>
      </c>
      <c r="I174" s="143">
        <f t="shared" si="80"/>
        <v>0</v>
      </c>
      <c r="J174" s="143">
        <f t="shared" si="80"/>
        <v>0</v>
      </c>
      <c r="K174" s="143">
        <f t="shared" si="80"/>
        <v>0</v>
      </c>
      <c r="L174" s="143">
        <f t="shared" si="80"/>
        <v>0</v>
      </c>
      <c r="M174" s="143">
        <f t="shared" si="80"/>
        <v>0</v>
      </c>
      <c r="N174" s="144">
        <f t="shared" si="80"/>
        <v>577.32000000000005</v>
      </c>
      <c r="O174" s="166">
        <f t="shared" si="80"/>
        <v>710.1</v>
      </c>
    </row>
    <row r="175" spans="1:15" s="111" customFormat="1" ht="21" customHeight="1" x14ac:dyDescent="0.25">
      <c r="A175" s="11">
        <v>167</v>
      </c>
      <c r="B175" s="154">
        <v>92</v>
      </c>
      <c r="C175" s="161"/>
      <c r="D175" s="137">
        <v>1</v>
      </c>
      <c r="E175" s="67" t="s">
        <v>309</v>
      </c>
      <c r="F175" s="4">
        <f t="shared" si="61"/>
        <v>12000</v>
      </c>
      <c r="G175" s="76">
        <f>'Zał. 7 do SIWZ'!Z173</f>
        <v>0</v>
      </c>
      <c r="H175" s="76">
        <f>'Zał. 7 do SIWZ'!AA173</f>
        <v>12000</v>
      </c>
      <c r="I175" s="76">
        <f>'Zał. 7 do SIWZ'!AB173</f>
        <v>0</v>
      </c>
      <c r="J175" s="76">
        <f>'Zał. 7 do SIWZ'!AC173</f>
        <v>0</v>
      </c>
      <c r="K175" s="76">
        <f>'Zał. 7 do SIWZ'!AD173</f>
        <v>0</v>
      </c>
      <c r="L175" s="76">
        <f>'Zał. 7 do SIWZ'!AE173</f>
        <v>0</v>
      </c>
      <c r="M175" s="76">
        <f>'Zał. 7 do SIWZ'!AF173</f>
        <v>0</v>
      </c>
      <c r="N175" s="138">
        <f>'Zał. 7 do SIWZ'!BM173</f>
        <v>577.32000000000005</v>
      </c>
      <c r="O175" s="162">
        <f>'Zał. 7 do SIWZ'!BN173</f>
        <v>710.1</v>
      </c>
    </row>
    <row r="176" spans="1:15" s="23" customFormat="1" ht="21" customHeight="1" x14ac:dyDescent="0.25">
      <c r="A176" s="11">
        <v>168</v>
      </c>
      <c r="B176" s="155"/>
      <c r="C176" s="165">
        <v>73</v>
      </c>
      <c r="D176" s="92"/>
      <c r="E176" s="94" t="s">
        <v>291</v>
      </c>
      <c r="F176" s="143">
        <f t="shared" si="61"/>
        <v>11000</v>
      </c>
      <c r="G176" s="143">
        <f t="shared" ref="G176:O176" si="81">SUM(G177:G177)</f>
        <v>0</v>
      </c>
      <c r="H176" s="143">
        <f t="shared" si="81"/>
        <v>11000</v>
      </c>
      <c r="I176" s="143">
        <f t="shared" si="81"/>
        <v>0</v>
      </c>
      <c r="J176" s="143">
        <f t="shared" si="81"/>
        <v>0</v>
      </c>
      <c r="K176" s="143">
        <f t="shared" si="81"/>
        <v>0</v>
      </c>
      <c r="L176" s="143">
        <f t="shared" si="81"/>
        <v>0</v>
      </c>
      <c r="M176" s="143">
        <f t="shared" si="81"/>
        <v>0</v>
      </c>
      <c r="N176" s="144">
        <f t="shared" si="81"/>
        <v>537.34</v>
      </c>
      <c r="O176" s="166">
        <f t="shared" si="81"/>
        <v>660.93</v>
      </c>
    </row>
    <row r="177" spans="1:15" s="111" customFormat="1" ht="21" customHeight="1" x14ac:dyDescent="0.25">
      <c r="A177" s="11">
        <v>169</v>
      </c>
      <c r="B177" s="154">
        <v>93</v>
      </c>
      <c r="C177" s="161"/>
      <c r="D177" s="137">
        <v>1</v>
      </c>
      <c r="E177" s="71" t="s">
        <v>291</v>
      </c>
      <c r="F177" s="4">
        <f t="shared" si="61"/>
        <v>11000</v>
      </c>
      <c r="G177" s="76">
        <f>'Zał. 7 do SIWZ'!Z175</f>
        <v>0</v>
      </c>
      <c r="H177" s="76">
        <f>'Zał. 7 do SIWZ'!AA175</f>
        <v>11000</v>
      </c>
      <c r="I177" s="76">
        <f>'Zał. 7 do SIWZ'!AB175</f>
        <v>0</v>
      </c>
      <c r="J177" s="76">
        <f>'Zał. 7 do SIWZ'!AC175</f>
        <v>0</v>
      </c>
      <c r="K177" s="76">
        <f>'Zał. 7 do SIWZ'!AD175</f>
        <v>0</v>
      </c>
      <c r="L177" s="76">
        <f>'Zał. 7 do SIWZ'!AE175</f>
        <v>0</v>
      </c>
      <c r="M177" s="76">
        <f>'Zał. 7 do SIWZ'!AF175</f>
        <v>0</v>
      </c>
      <c r="N177" s="138">
        <f>'Zał. 7 do SIWZ'!BM175</f>
        <v>537.34</v>
      </c>
      <c r="O177" s="162">
        <f>'Zał. 7 do SIWZ'!BN175</f>
        <v>660.93</v>
      </c>
    </row>
    <row r="178" spans="1:15" s="111" customFormat="1" ht="21" customHeight="1" x14ac:dyDescent="0.25">
      <c r="A178" s="11">
        <v>170</v>
      </c>
      <c r="B178" s="155"/>
      <c r="C178" s="165">
        <v>74</v>
      </c>
      <c r="D178" s="92"/>
      <c r="E178" s="94" t="s">
        <v>315</v>
      </c>
      <c r="F178" s="143">
        <f t="shared" si="61"/>
        <v>19000</v>
      </c>
      <c r="G178" s="143">
        <f t="shared" ref="G178:O178" si="82">SUM(G179:G179)</f>
        <v>0</v>
      </c>
      <c r="H178" s="143">
        <f t="shared" si="82"/>
        <v>0</v>
      </c>
      <c r="I178" s="143">
        <f t="shared" si="82"/>
        <v>0</v>
      </c>
      <c r="J178" s="143">
        <f t="shared" si="82"/>
        <v>19000</v>
      </c>
      <c r="K178" s="143">
        <f t="shared" si="82"/>
        <v>0</v>
      </c>
      <c r="L178" s="143">
        <f t="shared" si="82"/>
        <v>0</v>
      </c>
      <c r="M178" s="143">
        <f t="shared" si="82"/>
        <v>0</v>
      </c>
      <c r="N178" s="144">
        <f t="shared" si="82"/>
        <v>938.98</v>
      </c>
      <c r="O178" s="166">
        <f t="shared" si="82"/>
        <v>1154.95</v>
      </c>
    </row>
    <row r="179" spans="1:15" s="111" customFormat="1" ht="21" customHeight="1" x14ac:dyDescent="0.25">
      <c r="A179" s="11">
        <v>171</v>
      </c>
      <c r="B179" s="154">
        <v>94</v>
      </c>
      <c r="C179" s="161"/>
      <c r="D179" s="137">
        <v>1</v>
      </c>
      <c r="E179" s="71" t="s">
        <v>315</v>
      </c>
      <c r="F179" s="4">
        <f t="shared" si="61"/>
        <v>19000</v>
      </c>
      <c r="G179" s="76">
        <f>'Zał. 7 do SIWZ'!Z177</f>
        <v>0</v>
      </c>
      <c r="H179" s="76">
        <f>'Zał. 7 do SIWZ'!AA177</f>
        <v>0</v>
      </c>
      <c r="I179" s="76">
        <f>'Zał. 7 do SIWZ'!AB177</f>
        <v>0</v>
      </c>
      <c r="J179" s="76">
        <f>'Zał. 7 do SIWZ'!AC177</f>
        <v>19000</v>
      </c>
      <c r="K179" s="76">
        <f>'Zał. 7 do SIWZ'!AD177</f>
        <v>0</v>
      </c>
      <c r="L179" s="76">
        <f>'Zał. 7 do SIWZ'!AE177</f>
        <v>0</v>
      </c>
      <c r="M179" s="76">
        <f>'Zał. 7 do SIWZ'!AF177</f>
        <v>0</v>
      </c>
      <c r="N179" s="138">
        <f>'Zał. 7 do SIWZ'!BM177</f>
        <v>938.98</v>
      </c>
      <c r="O179" s="162">
        <f>'Zał. 7 do SIWZ'!BN177</f>
        <v>1154.95</v>
      </c>
    </row>
    <row r="180" spans="1:15" s="23" customFormat="1" ht="21" customHeight="1" x14ac:dyDescent="0.25">
      <c r="A180" s="11">
        <v>172</v>
      </c>
      <c r="B180" s="155"/>
      <c r="C180" s="165">
        <v>75</v>
      </c>
      <c r="D180" s="92"/>
      <c r="E180" s="94" t="s">
        <v>321</v>
      </c>
      <c r="F180" s="143">
        <f t="shared" si="61"/>
        <v>27000</v>
      </c>
      <c r="G180" s="143">
        <f t="shared" ref="G180:O180" si="83">SUM(G181:G182)</f>
        <v>0</v>
      </c>
      <c r="H180" s="143">
        <f t="shared" si="83"/>
        <v>8000</v>
      </c>
      <c r="I180" s="143">
        <f t="shared" si="83"/>
        <v>19000</v>
      </c>
      <c r="J180" s="143">
        <f t="shared" si="83"/>
        <v>0</v>
      </c>
      <c r="K180" s="143">
        <f t="shared" si="83"/>
        <v>0</v>
      </c>
      <c r="L180" s="143">
        <f t="shared" si="83"/>
        <v>0</v>
      </c>
      <c r="M180" s="143">
        <f t="shared" si="83"/>
        <v>0</v>
      </c>
      <c r="N180" s="144">
        <f t="shared" si="83"/>
        <v>1356.38</v>
      </c>
      <c r="O180" s="166">
        <f t="shared" si="83"/>
        <v>1668.35</v>
      </c>
    </row>
    <row r="181" spans="1:15" s="81" customFormat="1" ht="21" customHeight="1" x14ac:dyDescent="0.25">
      <c r="A181" s="11">
        <v>173</v>
      </c>
      <c r="B181" s="154">
        <v>95</v>
      </c>
      <c r="C181" s="161"/>
      <c r="D181" s="137">
        <v>1</v>
      </c>
      <c r="E181" s="71" t="s">
        <v>318</v>
      </c>
      <c r="F181" s="4">
        <f t="shared" si="61"/>
        <v>8000</v>
      </c>
      <c r="G181" s="76">
        <f>'Zał. 7 do SIWZ'!Z179</f>
        <v>0</v>
      </c>
      <c r="H181" s="76">
        <f>'Zał. 7 do SIWZ'!AA179</f>
        <v>8000</v>
      </c>
      <c r="I181" s="76">
        <f>'Zał. 7 do SIWZ'!AB179</f>
        <v>0</v>
      </c>
      <c r="J181" s="76">
        <f>'Zał. 7 do SIWZ'!AC179</f>
        <v>0</v>
      </c>
      <c r="K181" s="76">
        <f>'Zał. 7 do SIWZ'!AD179</f>
        <v>0</v>
      </c>
      <c r="L181" s="76">
        <f>'Zał. 7 do SIWZ'!AE179</f>
        <v>0</v>
      </c>
      <c r="M181" s="76">
        <f>'Zał. 7 do SIWZ'!AF179</f>
        <v>0</v>
      </c>
      <c r="N181" s="138">
        <f>'Zał. 7 do SIWZ'!BM179</f>
        <v>417.4</v>
      </c>
      <c r="O181" s="162">
        <f>'Zał. 7 do SIWZ'!BN179</f>
        <v>513.4</v>
      </c>
    </row>
    <row r="182" spans="1:15" s="23" customFormat="1" ht="21" customHeight="1" x14ac:dyDescent="0.25">
      <c r="A182" s="11">
        <v>174</v>
      </c>
      <c r="B182" s="154">
        <v>96</v>
      </c>
      <c r="C182" s="161"/>
      <c r="D182" s="137">
        <v>2</v>
      </c>
      <c r="E182" s="71" t="s">
        <v>322</v>
      </c>
      <c r="F182" s="4">
        <f t="shared" si="61"/>
        <v>19000</v>
      </c>
      <c r="G182" s="76">
        <f>'Zał. 7 do SIWZ'!Z180</f>
        <v>0</v>
      </c>
      <c r="H182" s="76">
        <f>'Zał. 7 do SIWZ'!AA180</f>
        <v>0</v>
      </c>
      <c r="I182" s="76">
        <f>'Zał. 7 do SIWZ'!AB180</f>
        <v>19000</v>
      </c>
      <c r="J182" s="76">
        <f>'Zał. 7 do SIWZ'!AC180</f>
        <v>0</v>
      </c>
      <c r="K182" s="76">
        <f>'Zał. 7 do SIWZ'!AD180</f>
        <v>0</v>
      </c>
      <c r="L182" s="76">
        <f>'Zał. 7 do SIWZ'!AE180</f>
        <v>0</v>
      </c>
      <c r="M182" s="76">
        <f>'Zał. 7 do SIWZ'!AF180</f>
        <v>0</v>
      </c>
      <c r="N182" s="138">
        <f>'Zał. 7 do SIWZ'!BM180</f>
        <v>938.98</v>
      </c>
      <c r="O182" s="162">
        <f>'Zał. 7 do SIWZ'!BN180</f>
        <v>1154.95</v>
      </c>
    </row>
    <row r="183" spans="1:15" s="111" customFormat="1" ht="21" customHeight="1" x14ac:dyDescent="0.25">
      <c r="A183" s="11">
        <v>175</v>
      </c>
      <c r="B183" s="155"/>
      <c r="C183" s="165">
        <v>76</v>
      </c>
      <c r="D183" s="92"/>
      <c r="E183" s="94" t="s">
        <v>325</v>
      </c>
      <c r="F183" s="143">
        <f t="shared" si="61"/>
        <v>319000</v>
      </c>
      <c r="G183" s="143">
        <f t="shared" ref="G183:O183" si="84">SUM(G184:G184)</f>
        <v>0</v>
      </c>
      <c r="H183" s="143">
        <f t="shared" si="84"/>
        <v>0</v>
      </c>
      <c r="I183" s="143">
        <f t="shared" si="84"/>
        <v>0</v>
      </c>
      <c r="J183" s="143">
        <f t="shared" si="84"/>
        <v>0</v>
      </c>
      <c r="K183" s="143">
        <f t="shared" si="84"/>
        <v>0</v>
      </c>
      <c r="L183" s="143">
        <f t="shared" si="84"/>
        <v>319000</v>
      </c>
      <c r="M183" s="143">
        <f t="shared" si="84"/>
        <v>0</v>
      </c>
      <c r="N183" s="144">
        <f t="shared" si="84"/>
        <v>14695.81</v>
      </c>
      <c r="O183" s="166">
        <f t="shared" si="84"/>
        <v>18075.849999999999</v>
      </c>
    </row>
    <row r="184" spans="1:15" ht="21" customHeight="1" x14ac:dyDescent="0.25">
      <c r="A184" s="11">
        <v>176</v>
      </c>
      <c r="B184" s="154">
        <v>97</v>
      </c>
      <c r="C184" s="161"/>
      <c r="D184" s="137">
        <v>1</v>
      </c>
      <c r="E184" s="71" t="s">
        <v>325</v>
      </c>
      <c r="F184" s="4">
        <f t="shared" si="61"/>
        <v>319000</v>
      </c>
      <c r="G184" s="76">
        <f>'Zał. 7 do SIWZ'!Z182</f>
        <v>0</v>
      </c>
      <c r="H184" s="76">
        <f>'Zał. 7 do SIWZ'!AA182</f>
        <v>0</v>
      </c>
      <c r="I184" s="76">
        <f>'Zał. 7 do SIWZ'!AB182</f>
        <v>0</v>
      </c>
      <c r="J184" s="76">
        <f>'Zał. 7 do SIWZ'!AC182</f>
        <v>0</v>
      </c>
      <c r="K184" s="76">
        <f>'Zał. 7 do SIWZ'!AD182</f>
        <v>0</v>
      </c>
      <c r="L184" s="76">
        <f>'Zał. 7 do SIWZ'!AE182</f>
        <v>319000</v>
      </c>
      <c r="M184" s="76">
        <f>'Zał. 7 do SIWZ'!AF182</f>
        <v>0</v>
      </c>
      <c r="N184" s="138">
        <f>'Zał. 7 do SIWZ'!BM182</f>
        <v>14695.81</v>
      </c>
      <c r="O184" s="162">
        <f>'Zał. 7 do SIWZ'!BN182</f>
        <v>18075.849999999999</v>
      </c>
    </row>
    <row r="185" spans="1:15" s="23" customFormat="1" ht="21" customHeight="1" x14ac:dyDescent="0.25">
      <c r="A185" s="11">
        <v>177</v>
      </c>
      <c r="B185" s="155"/>
      <c r="C185" s="165">
        <v>77</v>
      </c>
      <c r="D185" s="92"/>
      <c r="E185" s="94" t="s">
        <v>414</v>
      </c>
      <c r="F185" s="143">
        <f t="shared" si="61"/>
        <v>100000</v>
      </c>
      <c r="G185" s="143">
        <f t="shared" ref="G185:O185" si="85">SUM(G186:G186)</f>
        <v>0</v>
      </c>
      <c r="H185" s="143">
        <f t="shared" si="85"/>
        <v>0</v>
      </c>
      <c r="I185" s="143">
        <f t="shared" si="85"/>
        <v>0</v>
      </c>
      <c r="J185" s="143">
        <f t="shared" si="85"/>
        <v>0</v>
      </c>
      <c r="K185" s="143">
        <f t="shared" si="85"/>
        <v>100000</v>
      </c>
      <c r="L185" s="143">
        <f t="shared" si="85"/>
        <v>0</v>
      </c>
      <c r="M185" s="143">
        <f t="shared" si="85"/>
        <v>0</v>
      </c>
      <c r="N185" s="144">
        <f t="shared" si="85"/>
        <v>4925.96</v>
      </c>
      <c r="O185" s="166">
        <f t="shared" si="85"/>
        <v>6058.93</v>
      </c>
    </row>
    <row r="186" spans="1:15" ht="21" customHeight="1" x14ac:dyDescent="0.25">
      <c r="A186" s="11">
        <v>178</v>
      </c>
      <c r="B186" s="154">
        <v>98</v>
      </c>
      <c r="C186" s="161"/>
      <c r="D186" s="137">
        <v>1</v>
      </c>
      <c r="E186" s="71" t="s">
        <v>414</v>
      </c>
      <c r="F186" s="4">
        <f t="shared" si="61"/>
        <v>100000</v>
      </c>
      <c r="G186" s="76">
        <f>'Zał. 7 do SIWZ'!Z184</f>
        <v>0</v>
      </c>
      <c r="H186" s="76">
        <f>'Zał. 7 do SIWZ'!AA184</f>
        <v>0</v>
      </c>
      <c r="I186" s="76">
        <f>'Zał. 7 do SIWZ'!AB184</f>
        <v>0</v>
      </c>
      <c r="J186" s="76">
        <f>'Zał. 7 do SIWZ'!AC184</f>
        <v>0</v>
      </c>
      <c r="K186" s="76">
        <f>'Zał. 7 do SIWZ'!AD184</f>
        <v>100000</v>
      </c>
      <c r="L186" s="76">
        <f>'Zał. 7 do SIWZ'!AE184</f>
        <v>0</v>
      </c>
      <c r="M186" s="76">
        <f>'Zał. 7 do SIWZ'!AF184</f>
        <v>0</v>
      </c>
      <c r="N186" s="138">
        <f>'Zał. 7 do SIWZ'!BM184</f>
        <v>4925.96</v>
      </c>
      <c r="O186" s="162">
        <f>'Zał. 7 do SIWZ'!BN184</f>
        <v>6058.93</v>
      </c>
    </row>
    <row r="187" spans="1:15" s="23" customFormat="1" ht="21" customHeight="1" x14ac:dyDescent="0.25">
      <c r="A187" s="11">
        <v>179</v>
      </c>
      <c r="B187" s="155"/>
      <c r="C187" s="165">
        <v>78</v>
      </c>
      <c r="D187" s="92"/>
      <c r="E187" s="94" t="s">
        <v>329</v>
      </c>
      <c r="F187" s="143">
        <f t="shared" si="61"/>
        <v>583000</v>
      </c>
      <c r="G187" s="143">
        <f t="shared" ref="G187:O187" si="86">SUM(G188:G188)</f>
        <v>0</v>
      </c>
      <c r="H187" s="143">
        <f t="shared" si="86"/>
        <v>0</v>
      </c>
      <c r="I187" s="143">
        <f t="shared" si="86"/>
        <v>0</v>
      </c>
      <c r="J187" s="143">
        <f t="shared" si="86"/>
        <v>0</v>
      </c>
      <c r="K187" s="143">
        <f t="shared" si="86"/>
        <v>0</v>
      </c>
      <c r="L187" s="143">
        <f t="shared" si="86"/>
        <v>583000</v>
      </c>
      <c r="M187" s="143">
        <f t="shared" si="86"/>
        <v>0</v>
      </c>
      <c r="N187" s="144">
        <f t="shared" si="86"/>
        <v>22667.5</v>
      </c>
      <c r="O187" s="166">
        <f t="shared" si="86"/>
        <v>27881.03</v>
      </c>
    </row>
    <row r="188" spans="1:15" ht="21" customHeight="1" x14ac:dyDescent="0.25">
      <c r="A188" s="11">
        <v>180</v>
      </c>
      <c r="B188" s="154">
        <v>99</v>
      </c>
      <c r="C188" s="161"/>
      <c r="D188" s="137">
        <v>1</v>
      </c>
      <c r="E188" s="71" t="s">
        <v>329</v>
      </c>
      <c r="F188" s="4">
        <f t="shared" si="61"/>
        <v>583000</v>
      </c>
      <c r="G188" s="76">
        <f>'Zał. 7 do SIWZ'!Z186</f>
        <v>0</v>
      </c>
      <c r="H188" s="76">
        <f>'Zał. 7 do SIWZ'!AA186</f>
        <v>0</v>
      </c>
      <c r="I188" s="76">
        <f>'Zał. 7 do SIWZ'!AB186</f>
        <v>0</v>
      </c>
      <c r="J188" s="76">
        <f>'Zał. 7 do SIWZ'!AC186</f>
        <v>0</v>
      </c>
      <c r="K188" s="76">
        <f>'Zał. 7 do SIWZ'!AD186</f>
        <v>0</v>
      </c>
      <c r="L188" s="76">
        <f>'Zał. 7 do SIWZ'!AE186</f>
        <v>583000</v>
      </c>
      <c r="M188" s="76">
        <f>'Zał. 7 do SIWZ'!AF186</f>
        <v>0</v>
      </c>
      <c r="N188" s="138">
        <f>'Zał. 7 do SIWZ'!BM186</f>
        <v>22667.5</v>
      </c>
      <c r="O188" s="162">
        <f>'Zał. 7 do SIWZ'!BN186</f>
        <v>27881.03</v>
      </c>
    </row>
    <row r="189" spans="1:15" s="23" customFormat="1" ht="21" customHeight="1" x14ac:dyDescent="0.25">
      <c r="A189" s="11">
        <v>181</v>
      </c>
      <c r="B189" s="155"/>
      <c r="C189" s="165">
        <v>79</v>
      </c>
      <c r="D189" s="92"/>
      <c r="E189" s="94" t="s">
        <v>402</v>
      </c>
      <c r="F189" s="143">
        <f t="shared" si="61"/>
        <v>627000</v>
      </c>
      <c r="G189" s="143">
        <f t="shared" ref="G189:O189" si="87">SUM(G190:G190)</f>
        <v>0</v>
      </c>
      <c r="H189" s="143">
        <f t="shared" si="87"/>
        <v>0</v>
      </c>
      <c r="I189" s="143">
        <f t="shared" si="87"/>
        <v>0</v>
      </c>
      <c r="J189" s="143">
        <f t="shared" si="87"/>
        <v>0</v>
      </c>
      <c r="K189" s="143">
        <f t="shared" si="87"/>
        <v>0</v>
      </c>
      <c r="L189" s="143">
        <f t="shared" si="87"/>
        <v>627000</v>
      </c>
      <c r="M189" s="143">
        <f t="shared" si="87"/>
        <v>0</v>
      </c>
      <c r="N189" s="144">
        <f t="shared" si="87"/>
        <v>23371.06</v>
      </c>
      <c r="O189" s="166">
        <f t="shared" si="87"/>
        <v>28746.400000000001</v>
      </c>
    </row>
    <row r="190" spans="1:15" ht="21" customHeight="1" x14ac:dyDescent="0.25">
      <c r="A190" s="11">
        <v>182</v>
      </c>
      <c r="B190" s="154">
        <v>100</v>
      </c>
      <c r="C190" s="161"/>
      <c r="D190" s="137">
        <v>1</v>
      </c>
      <c r="E190" s="71" t="s">
        <v>402</v>
      </c>
      <c r="F190" s="4">
        <f t="shared" si="61"/>
        <v>627000</v>
      </c>
      <c r="G190" s="76">
        <f>'Zał. 7 do SIWZ'!Z188</f>
        <v>0</v>
      </c>
      <c r="H190" s="76">
        <f>'Zał. 7 do SIWZ'!AA188</f>
        <v>0</v>
      </c>
      <c r="I190" s="76">
        <f>'Zał. 7 do SIWZ'!AB188</f>
        <v>0</v>
      </c>
      <c r="J190" s="76">
        <f>'Zał. 7 do SIWZ'!AC188</f>
        <v>0</v>
      </c>
      <c r="K190" s="76">
        <f>'Zał. 7 do SIWZ'!AD188</f>
        <v>0</v>
      </c>
      <c r="L190" s="76">
        <f>'Zał. 7 do SIWZ'!AE188</f>
        <v>627000</v>
      </c>
      <c r="M190" s="76">
        <f>'Zał. 7 do SIWZ'!AF188</f>
        <v>0</v>
      </c>
      <c r="N190" s="138">
        <f>'Zał. 7 do SIWZ'!BM188</f>
        <v>23371.06</v>
      </c>
      <c r="O190" s="162">
        <f>'Zał. 7 do SIWZ'!BN188</f>
        <v>28746.400000000001</v>
      </c>
    </row>
    <row r="191" spans="1:15" s="111" customFormat="1" ht="21" customHeight="1" x14ac:dyDescent="0.25">
      <c r="A191" s="11">
        <v>183</v>
      </c>
      <c r="B191" s="155"/>
      <c r="C191" s="165">
        <v>80</v>
      </c>
      <c r="D191" s="92"/>
      <c r="E191" s="94" t="s">
        <v>332</v>
      </c>
      <c r="F191" s="143">
        <f t="shared" si="61"/>
        <v>3000</v>
      </c>
      <c r="G191" s="143">
        <f t="shared" ref="G191:O191" si="88">SUM(G192:G192)</f>
        <v>3000</v>
      </c>
      <c r="H191" s="143">
        <f t="shared" si="88"/>
        <v>0</v>
      </c>
      <c r="I191" s="143">
        <f t="shared" si="88"/>
        <v>0</v>
      </c>
      <c r="J191" s="143">
        <f t="shared" si="88"/>
        <v>0</v>
      </c>
      <c r="K191" s="143">
        <f t="shared" si="88"/>
        <v>0</v>
      </c>
      <c r="L191" s="143">
        <f t="shared" si="88"/>
        <v>0</v>
      </c>
      <c r="M191" s="143">
        <f t="shared" si="88"/>
        <v>0</v>
      </c>
      <c r="N191" s="144">
        <f t="shared" si="88"/>
        <v>197.94</v>
      </c>
      <c r="O191" s="166">
        <f t="shared" si="88"/>
        <v>243.47</v>
      </c>
    </row>
    <row r="192" spans="1:15" s="111" customFormat="1" ht="21" customHeight="1" x14ac:dyDescent="0.25">
      <c r="A192" s="11">
        <v>184</v>
      </c>
      <c r="B192" s="154">
        <v>101</v>
      </c>
      <c r="C192" s="161"/>
      <c r="D192" s="137">
        <v>1</v>
      </c>
      <c r="E192" s="71" t="s">
        <v>332</v>
      </c>
      <c r="F192" s="4">
        <f t="shared" si="61"/>
        <v>3000</v>
      </c>
      <c r="G192" s="76">
        <f>'Zał. 7 do SIWZ'!Z190</f>
        <v>3000</v>
      </c>
      <c r="H192" s="76">
        <f>'Zał. 7 do SIWZ'!AA190</f>
        <v>0</v>
      </c>
      <c r="I192" s="76">
        <f>'Zał. 7 do SIWZ'!AB190</f>
        <v>0</v>
      </c>
      <c r="J192" s="76">
        <f>'Zał. 7 do SIWZ'!AC190</f>
        <v>0</v>
      </c>
      <c r="K192" s="76">
        <f>'Zał. 7 do SIWZ'!AD190</f>
        <v>0</v>
      </c>
      <c r="L192" s="76">
        <f>'Zał. 7 do SIWZ'!AE190</f>
        <v>0</v>
      </c>
      <c r="M192" s="76">
        <f>'Zał. 7 do SIWZ'!AF190</f>
        <v>0</v>
      </c>
      <c r="N192" s="138">
        <f>'Zał. 7 do SIWZ'!BM190</f>
        <v>197.94</v>
      </c>
      <c r="O192" s="162">
        <f>'Zał. 7 do SIWZ'!BN190</f>
        <v>243.47</v>
      </c>
    </row>
    <row r="193" spans="1:15" s="111" customFormat="1" ht="21" customHeight="1" x14ac:dyDescent="0.25">
      <c r="A193" s="11">
        <v>185</v>
      </c>
      <c r="B193" s="155"/>
      <c r="C193" s="165">
        <v>81</v>
      </c>
      <c r="D193" s="92"/>
      <c r="E193" s="94" t="s">
        <v>335</v>
      </c>
      <c r="F193" s="143">
        <f t="shared" si="61"/>
        <v>127000</v>
      </c>
      <c r="G193" s="143">
        <f t="shared" ref="G193:O193" si="89">SUM(G194:G195)</f>
        <v>0</v>
      </c>
      <c r="H193" s="143">
        <f t="shared" si="89"/>
        <v>0</v>
      </c>
      <c r="I193" s="143">
        <f t="shared" si="89"/>
        <v>0</v>
      </c>
      <c r="J193" s="143">
        <f t="shared" si="89"/>
        <v>127000</v>
      </c>
      <c r="K193" s="143">
        <f t="shared" si="89"/>
        <v>0</v>
      </c>
      <c r="L193" s="143">
        <f t="shared" si="89"/>
        <v>0</v>
      </c>
      <c r="M193" s="143">
        <f t="shared" si="89"/>
        <v>0</v>
      </c>
      <c r="N193" s="144">
        <f t="shared" si="89"/>
        <v>5080.18</v>
      </c>
      <c r="O193" s="166">
        <f t="shared" si="89"/>
        <v>6248.62</v>
      </c>
    </row>
    <row r="194" spans="1:15" ht="21" customHeight="1" x14ac:dyDescent="0.25">
      <c r="A194" s="11">
        <v>186</v>
      </c>
      <c r="B194" s="154">
        <v>102</v>
      </c>
      <c r="C194" s="161"/>
      <c r="D194" s="137">
        <v>1</v>
      </c>
      <c r="E194" s="71" t="s">
        <v>336</v>
      </c>
      <c r="F194" s="4">
        <f t="shared" si="61"/>
        <v>55000</v>
      </c>
      <c r="G194" s="76">
        <f>'Zał. 7 do SIWZ'!Z192</f>
        <v>0</v>
      </c>
      <c r="H194" s="76">
        <f>'Zał. 7 do SIWZ'!AA192</f>
        <v>0</v>
      </c>
      <c r="I194" s="76">
        <f>'Zał. 7 do SIWZ'!AB192</f>
        <v>0</v>
      </c>
      <c r="J194" s="76">
        <f>'Zał. 7 do SIWZ'!AC192</f>
        <v>55000</v>
      </c>
      <c r="K194" s="76">
        <f>'Zał. 7 do SIWZ'!AD192</f>
        <v>0</v>
      </c>
      <c r="L194" s="76">
        <f>'Zał. 7 do SIWZ'!AE192</f>
        <v>0</v>
      </c>
      <c r="M194" s="76">
        <f>'Zał. 7 do SIWZ'!AF192</f>
        <v>0</v>
      </c>
      <c r="N194" s="138">
        <f>'Zał. 7 do SIWZ'!BM192</f>
        <v>2234.2600000000002</v>
      </c>
      <c r="O194" s="162">
        <f>'Zał. 7 do SIWZ'!BN192</f>
        <v>2748.14</v>
      </c>
    </row>
    <row r="195" spans="1:15" ht="21" customHeight="1" x14ac:dyDescent="0.25">
      <c r="A195" s="11">
        <v>187</v>
      </c>
      <c r="B195" s="154">
        <v>103</v>
      </c>
      <c r="C195" s="161"/>
      <c r="D195" s="137">
        <v>2</v>
      </c>
      <c r="E195" s="71" t="s">
        <v>338</v>
      </c>
      <c r="F195" s="4">
        <f t="shared" si="61"/>
        <v>72000</v>
      </c>
      <c r="G195" s="76">
        <f>'Zał. 7 do SIWZ'!Z193</f>
        <v>0</v>
      </c>
      <c r="H195" s="76">
        <f>'Zał. 7 do SIWZ'!AA193</f>
        <v>0</v>
      </c>
      <c r="I195" s="76">
        <f>'Zał. 7 do SIWZ'!AB193</f>
        <v>0</v>
      </c>
      <c r="J195" s="76">
        <f>'Zał. 7 do SIWZ'!AC193</f>
        <v>72000</v>
      </c>
      <c r="K195" s="76">
        <f>'Zał. 7 do SIWZ'!AD193</f>
        <v>0</v>
      </c>
      <c r="L195" s="76">
        <f>'Zał. 7 do SIWZ'!AE193</f>
        <v>0</v>
      </c>
      <c r="M195" s="76">
        <f>'Zał. 7 do SIWZ'!AF193</f>
        <v>0</v>
      </c>
      <c r="N195" s="138">
        <f>'Zał. 7 do SIWZ'!BM193</f>
        <v>2845.92</v>
      </c>
      <c r="O195" s="162">
        <f>'Zał. 7 do SIWZ'!BN193</f>
        <v>3500.48</v>
      </c>
    </row>
    <row r="196" spans="1:15" ht="21" customHeight="1" x14ac:dyDescent="0.25">
      <c r="A196" s="11">
        <v>188</v>
      </c>
      <c r="B196" s="152"/>
      <c r="C196" s="163" t="s">
        <v>415</v>
      </c>
      <c r="D196" s="147"/>
      <c r="E196" s="84" t="s">
        <v>491</v>
      </c>
      <c r="F196" s="141">
        <f t="shared" si="61"/>
        <v>7074000</v>
      </c>
      <c r="G196" s="139">
        <f t="shared" ref="G196:O196" si="90">G197+G199+G201+G208+G213+G215</f>
        <v>0</v>
      </c>
      <c r="H196" s="139">
        <f t="shared" si="90"/>
        <v>0</v>
      </c>
      <c r="I196" s="139">
        <f t="shared" si="90"/>
        <v>0</v>
      </c>
      <c r="J196" s="139">
        <f t="shared" si="90"/>
        <v>446000</v>
      </c>
      <c r="K196" s="139">
        <f t="shared" si="90"/>
        <v>1111000</v>
      </c>
      <c r="L196" s="139">
        <f t="shared" si="90"/>
        <v>5517000</v>
      </c>
      <c r="M196" s="139">
        <f t="shared" si="90"/>
        <v>0</v>
      </c>
      <c r="N196" s="140">
        <f t="shared" si="90"/>
        <v>283461.58</v>
      </c>
      <c r="O196" s="164">
        <f t="shared" si="90"/>
        <v>348657.73</v>
      </c>
    </row>
    <row r="197" spans="1:15" s="23" customFormat="1" ht="21" customHeight="1" x14ac:dyDescent="0.25">
      <c r="A197" s="11">
        <v>189</v>
      </c>
      <c r="B197" s="155"/>
      <c r="C197" s="165">
        <v>1</v>
      </c>
      <c r="D197" s="92"/>
      <c r="E197" s="94" t="s">
        <v>31</v>
      </c>
      <c r="F197" s="143">
        <f t="shared" si="61"/>
        <v>20000</v>
      </c>
      <c r="G197" s="143">
        <f t="shared" ref="G197:O197" si="91">SUM(G198:G198)</f>
        <v>0</v>
      </c>
      <c r="H197" s="143">
        <f t="shared" si="91"/>
        <v>0</v>
      </c>
      <c r="I197" s="143">
        <f t="shared" si="91"/>
        <v>0</v>
      </c>
      <c r="J197" s="143">
        <f t="shared" si="91"/>
        <v>20000</v>
      </c>
      <c r="K197" s="143">
        <f t="shared" si="91"/>
        <v>0</v>
      </c>
      <c r="L197" s="143">
        <f t="shared" si="91"/>
        <v>0</v>
      </c>
      <c r="M197" s="143">
        <f t="shared" si="91"/>
        <v>0</v>
      </c>
      <c r="N197" s="144">
        <f t="shared" si="91"/>
        <v>1047.3599999999999</v>
      </c>
      <c r="O197" s="166">
        <f t="shared" si="91"/>
        <v>1288.25</v>
      </c>
    </row>
    <row r="198" spans="1:15" s="123" customFormat="1" ht="21" customHeight="1" x14ac:dyDescent="0.25">
      <c r="A198" s="11">
        <v>190</v>
      </c>
      <c r="B198" s="154">
        <v>104</v>
      </c>
      <c r="C198" s="161"/>
      <c r="D198" s="137">
        <v>1</v>
      </c>
      <c r="E198" s="122" t="s">
        <v>32</v>
      </c>
      <c r="F198" s="4">
        <f t="shared" si="61"/>
        <v>20000</v>
      </c>
      <c r="G198" s="76">
        <f>'Zał. 7 do SIWZ'!Z196</f>
        <v>0</v>
      </c>
      <c r="H198" s="76">
        <f>'Zał. 7 do SIWZ'!AA196</f>
        <v>0</v>
      </c>
      <c r="I198" s="76">
        <f>'Zał. 7 do SIWZ'!AB196</f>
        <v>0</v>
      </c>
      <c r="J198" s="76">
        <f>'Zał. 7 do SIWZ'!AC196</f>
        <v>20000</v>
      </c>
      <c r="K198" s="76">
        <f>'Zał. 7 do SIWZ'!AD196</f>
        <v>0</v>
      </c>
      <c r="L198" s="76">
        <f>'Zał. 7 do SIWZ'!AE196</f>
        <v>0</v>
      </c>
      <c r="M198" s="76">
        <f>'Zał. 7 do SIWZ'!AF196</f>
        <v>0</v>
      </c>
      <c r="N198" s="138">
        <f>'Zał. 7 do SIWZ'!BM196</f>
        <v>1047.3599999999999</v>
      </c>
      <c r="O198" s="162">
        <f>'Zał. 7 do SIWZ'!BN196</f>
        <v>1288.25</v>
      </c>
    </row>
    <row r="199" spans="1:15" s="23" customFormat="1" ht="21" customHeight="1" x14ac:dyDescent="0.25">
      <c r="A199" s="11">
        <v>191</v>
      </c>
      <c r="B199" s="155"/>
      <c r="C199" s="165">
        <v>2</v>
      </c>
      <c r="D199" s="92"/>
      <c r="E199" s="94" t="s">
        <v>65</v>
      </c>
      <c r="F199" s="143">
        <f t="shared" si="61"/>
        <v>935000</v>
      </c>
      <c r="G199" s="143">
        <f t="shared" ref="G199:O199" si="92">SUM(G200)</f>
        <v>0</v>
      </c>
      <c r="H199" s="143">
        <f t="shared" si="92"/>
        <v>0</v>
      </c>
      <c r="I199" s="143">
        <f t="shared" si="92"/>
        <v>0</v>
      </c>
      <c r="J199" s="143">
        <f t="shared" si="92"/>
        <v>0</v>
      </c>
      <c r="K199" s="143">
        <f t="shared" si="92"/>
        <v>0</v>
      </c>
      <c r="L199" s="143">
        <f t="shared" si="92"/>
        <v>935000</v>
      </c>
      <c r="M199" s="143">
        <f t="shared" si="92"/>
        <v>0</v>
      </c>
      <c r="N199" s="144">
        <f t="shared" si="92"/>
        <v>46998.93</v>
      </c>
      <c r="O199" s="166">
        <f t="shared" si="92"/>
        <v>57808.68</v>
      </c>
    </row>
    <row r="200" spans="1:15" ht="21" customHeight="1" x14ac:dyDescent="0.25">
      <c r="A200" s="11">
        <v>192</v>
      </c>
      <c r="B200" s="154">
        <v>105</v>
      </c>
      <c r="C200" s="161"/>
      <c r="D200" s="137">
        <v>1</v>
      </c>
      <c r="E200" s="71" t="s">
        <v>65</v>
      </c>
      <c r="F200" s="4">
        <f t="shared" si="61"/>
        <v>935000</v>
      </c>
      <c r="G200" s="76">
        <f>'Zał. 7 do SIWZ'!Z198</f>
        <v>0</v>
      </c>
      <c r="H200" s="76">
        <f>'Zał. 7 do SIWZ'!AA198</f>
        <v>0</v>
      </c>
      <c r="I200" s="76">
        <f>'Zał. 7 do SIWZ'!AB198</f>
        <v>0</v>
      </c>
      <c r="J200" s="76">
        <f>'Zał. 7 do SIWZ'!AC198</f>
        <v>0</v>
      </c>
      <c r="K200" s="76">
        <f>'Zał. 7 do SIWZ'!AD198</f>
        <v>0</v>
      </c>
      <c r="L200" s="76">
        <f>'Zał. 7 do SIWZ'!AE198</f>
        <v>935000</v>
      </c>
      <c r="M200" s="76">
        <f>'Zał. 7 do SIWZ'!AF198</f>
        <v>0</v>
      </c>
      <c r="N200" s="138">
        <f>'Zał. 7 do SIWZ'!BM198</f>
        <v>46998.93</v>
      </c>
      <c r="O200" s="162">
        <f>'Zał. 7 do SIWZ'!BN198</f>
        <v>57808.68</v>
      </c>
    </row>
    <row r="201" spans="1:15" s="23" customFormat="1" ht="21" customHeight="1" x14ac:dyDescent="0.25">
      <c r="A201" s="11">
        <v>193</v>
      </c>
      <c r="B201" s="155"/>
      <c r="C201" s="165">
        <v>3</v>
      </c>
      <c r="D201" s="92"/>
      <c r="E201" s="94" t="s">
        <v>191</v>
      </c>
      <c r="F201" s="143">
        <f t="shared" si="61"/>
        <v>266000</v>
      </c>
      <c r="G201" s="143">
        <f t="shared" ref="G201:O201" si="93">SUM(G202:G207)</f>
        <v>0</v>
      </c>
      <c r="H201" s="143">
        <f t="shared" si="93"/>
        <v>0</v>
      </c>
      <c r="I201" s="143">
        <f t="shared" si="93"/>
        <v>0</v>
      </c>
      <c r="J201" s="143">
        <f t="shared" si="93"/>
        <v>266000</v>
      </c>
      <c r="K201" s="143">
        <f t="shared" si="93"/>
        <v>0</v>
      </c>
      <c r="L201" s="143">
        <f t="shared" si="93"/>
        <v>0</v>
      </c>
      <c r="M201" s="143">
        <f t="shared" si="93"/>
        <v>0</v>
      </c>
      <c r="N201" s="144">
        <f t="shared" si="93"/>
        <v>12065.76</v>
      </c>
      <c r="O201" s="166">
        <f t="shared" si="93"/>
        <v>14840.869999999999</v>
      </c>
    </row>
    <row r="202" spans="1:15" s="111" customFormat="1" ht="21" customHeight="1" x14ac:dyDescent="0.25">
      <c r="A202" s="11">
        <v>194</v>
      </c>
      <c r="B202" s="154">
        <v>106</v>
      </c>
      <c r="C202" s="161"/>
      <c r="D202" s="137">
        <v>1</v>
      </c>
      <c r="E202" s="122" t="s">
        <v>499</v>
      </c>
      <c r="F202" s="4">
        <f t="shared" ref="F202:F221" si="94">SUM(G202:M202)</f>
        <v>66000</v>
      </c>
      <c r="G202" s="76">
        <f>'Zał. 7 do SIWZ'!Z200</f>
        <v>0</v>
      </c>
      <c r="H202" s="76">
        <f>'Zał. 7 do SIWZ'!AA200</f>
        <v>0</v>
      </c>
      <c r="I202" s="76">
        <f>'Zał. 7 do SIWZ'!AB200</f>
        <v>0</v>
      </c>
      <c r="J202" s="76">
        <f>'Zał. 7 do SIWZ'!AC200</f>
        <v>66000</v>
      </c>
      <c r="K202" s="76">
        <f>'Zał. 7 do SIWZ'!AD200</f>
        <v>0</v>
      </c>
      <c r="L202" s="76">
        <f>'Zał. 7 do SIWZ'!AE200</f>
        <v>0</v>
      </c>
      <c r="M202" s="76">
        <f>'Zał. 7 do SIWZ'!AF200</f>
        <v>0</v>
      </c>
      <c r="N202" s="138">
        <f>'Zał. 7 do SIWZ'!BM200</f>
        <v>2868.96</v>
      </c>
      <c r="O202" s="162">
        <f>'Zał. 7 do SIWZ'!BN200</f>
        <v>3528.82</v>
      </c>
    </row>
    <row r="203" spans="1:15" s="111" customFormat="1" ht="21" customHeight="1" x14ac:dyDescent="0.25">
      <c r="A203" s="11">
        <v>195</v>
      </c>
      <c r="B203" s="154">
        <v>107</v>
      </c>
      <c r="C203" s="161"/>
      <c r="D203" s="137">
        <v>2</v>
      </c>
      <c r="E203" s="122" t="s">
        <v>424</v>
      </c>
      <c r="F203" s="4">
        <f t="shared" si="94"/>
        <v>25000</v>
      </c>
      <c r="G203" s="76">
        <f>'Zał. 7 do SIWZ'!Z201</f>
        <v>0</v>
      </c>
      <c r="H203" s="76">
        <f>'Zał. 7 do SIWZ'!AA201</f>
        <v>0</v>
      </c>
      <c r="I203" s="76">
        <f>'Zał. 7 do SIWZ'!AB201</f>
        <v>0</v>
      </c>
      <c r="J203" s="76">
        <f>'Zał. 7 do SIWZ'!AC201</f>
        <v>25000</v>
      </c>
      <c r="K203" s="76">
        <f>'Zał. 7 do SIWZ'!AD201</f>
        <v>0</v>
      </c>
      <c r="L203" s="76">
        <f>'Zał. 7 do SIWZ'!AE201</f>
        <v>0</v>
      </c>
      <c r="M203" s="76">
        <f>'Zał. 7 do SIWZ'!AF201</f>
        <v>0</v>
      </c>
      <c r="N203" s="138">
        <f>'Zał. 7 do SIWZ'!BM201</f>
        <v>1245.3599999999999</v>
      </c>
      <c r="O203" s="162">
        <f>'Zał. 7 do SIWZ'!BN201</f>
        <v>1531.79</v>
      </c>
    </row>
    <row r="204" spans="1:15" ht="21" customHeight="1" x14ac:dyDescent="0.25">
      <c r="A204" s="11">
        <v>196</v>
      </c>
      <c r="B204" s="154">
        <v>108</v>
      </c>
      <c r="C204" s="161"/>
      <c r="D204" s="137">
        <v>3</v>
      </c>
      <c r="E204" s="122" t="s">
        <v>493</v>
      </c>
      <c r="F204" s="4">
        <f t="shared" si="94"/>
        <v>51000</v>
      </c>
      <c r="G204" s="76">
        <f>'Zał. 7 do SIWZ'!Z202</f>
        <v>0</v>
      </c>
      <c r="H204" s="76">
        <f>'Zał. 7 do SIWZ'!AA202</f>
        <v>0</v>
      </c>
      <c r="I204" s="76">
        <f>'Zał. 7 do SIWZ'!AB202</f>
        <v>0</v>
      </c>
      <c r="J204" s="76">
        <f>'Zał. 7 do SIWZ'!AC202</f>
        <v>51000</v>
      </c>
      <c r="K204" s="76">
        <f>'Zał. 7 do SIWZ'!AD202</f>
        <v>0</v>
      </c>
      <c r="L204" s="76">
        <f>'Zał. 7 do SIWZ'!AE202</f>
        <v>0</v>
      </c>
      <c r="M204" s="76">
        <f>'Zał. 7 do SIWZ'!AF202</f>
        <v>0</v>
      </c>
      <c r="N204" s="138">
        <f>'Zał. 7 do SIWZ'!BM202</f>
        <v>2274.96</v>
      </c>
      <c r="O204" s="162">
        <f>'Zał. 7 do SIWZ'!BN202</f>
        <v>2798.2</v>
      </c>
    </row>
    <row r="205" spans="1:15" ht="21" customHeight="1" x14ac:dyDescent="0.25">
      <c r="A205" s="11">
        <v>197</v>
      </c>
      <c r="B205" s="154">
        <v>109</v>
      </c>
      <c r="C205" s="161"/>
      <c r="D205" s="137">
        <v>4</v>
      </c>
      <c r="E205" s="122" t="s">
        <v>494</v>
      </c>
      <c r="F205" s="4">
        <f t="shared" si="94"/>
        <v>44000</v>
      </c>
      <c r="G205" s="76">
        <f>'Zał. 7 do SIWZ'!Z203</f>
        <v>0</v>
      </c>
      <c r="H205" s="76">
        <f>'Zał. 7 do SIWZ'!AA203</f>
        <v>0</v>
      </c>
      <c r="I205" s="76">
        <f>'Zał. 7 do SIWZ'!AB203</f>
        <v>0</v>
      </c>
      <c r="J205" s="76">
        <f>'Zał. 7 do SIWZ'!AC203</f>
        <v>44000</v>
      </c>
      <c r="K205" s="76">
        <f>'Zał. 7 do SIWZ'!AD203</f>
        <v>0</v>
      </c>
      <c r="L205" s="76">
        <f>'Zał. 7 do SIWZ'!AE203</f>
        <v>0</v>
      </c>
      <c r="M205" s="76">
        <f>'Zał. 7 do SIWZ'!AF203</f>
        <v>0</v>
      </c>
      <c r="N205" s="138">
        <f>'Zał. 7 do SIWZ'!BM203</f>
        <v>1997.76</v>
      </c>
      <c r="O205" s="162">
        <f>'Zał. 7 do SIWZ'!BN203</f>
        <v>2457.2399999999998</v>
      </c>
    </row>
    <row r="206" spans="1:15" ht="21" customHeight="1" x14ac:dyDescent="0.25">
      <c r="A206" s="11">
        <v>198</v>
      </c>
      <c r="B206" s="154">
        <v>110</v>
      </c>
      <c r="C206" s="161"/>
      <c r="D206" s="137">
        <v>5</v>
      </c>
      <c r="E206" s="122" t="s">
        <v>195</v>
      </c>
      <c r="F206" s="4">
        <f t="shared" si="94"/>
        <v>55000</v>
      </c>
      <c r="G206" s="76">
        <f>'Zał. 7 do SIWZ'!Z204</f>
        <v>0</v>
      </c>
      <c r="H206" s="76">
        <f>'Zał. 7 do SIWZ'!AA204</f>
        <v>0</v>
      </c>
      <c r="I206" s="76">
        <f>'Zał. 7 do SIWZ'!AB204</f>
        <v>0</v>
      </c>
      <c r="J206" s="76">
        <f>'Zał. 7 do SIWZ'!AC204</f>
        <v>55000</v>
      </c>
      <c r="K206" s="76">
        <f>'Zał. 7 do SIWZ'!AD204</f>
        <v>0</v>
      </c>
      <c r="L206" s="76">
        <f>'Zał. 7 do SIWZ'!AE204</f>
        <v>0</v>
      </c>
      <c r="M206" s="76">
        <f>'Zał. 7 do SIWZ'!AF204</f>
        <v>0</v>
      </c>
      <c r="N206" s="138">
        <f>'Zał. 7 do SIWZ'!BM204</f>
        <v>2433.36</v>
      </c>
      <c r="O206" s="162">
        <f>'Zał. 7 do SIWZ'!BN204</f>
        <v>2993.03</v>
      </c>
    </row>
    <row r="207" spans="1:15" ht="21" customHeight="1" x14ac:dyDescent="0.25">
      <c r="A207" s="11">
        <v>199</v>
      </c>
      <c r="B207" s="154">
        <v>111</v>
      </c>
      <c r="C207" s="161"/>
      <c r="D207" s="137">
        <v>6</v>
      </c>
      <c r="E207" s="122" t="s">
        <v>200</v>
      </c>
      <c r="F207" s="4">
        <f t="shared" si="94"/>
        <v>25000</v>
      </c>
      <c r="G207" s="76">
        <f>'Zał. 7 do SIWZ'!Z205</f>
        <v>0</v>
      </c>
      <c r="H207" s="76">
        <f>'Zał. 7 do SIWZ'!AA205</f>
        <v>0</v>
      </c>
      <c r="I207" s="76">
        <f>'Zał. 7 do SIWZ'!AB205</f>
        <v>0</v>
      </c>
      <c r="J207" s="76">
        <f>'Zał. 7 do SIWZ'!AC205</f>
        <v>25000</v>
      </c>
      <c r="K207" s="76">
        <f>'Zał. 7 do SIWZ'!AD205</f>
        <v>0</v>
      </c>
      <c r="L207" s="76">
        <f>'Zał. 7 do SIWZ'!AE205</f>
        <v>0</v>
      </c>
      <c r="M207" s="76">
        <f>'Zał. 7 do SIWZ'!AF205</f>
        <v>0</v>
      </c>
      <c r="N207" s="138">
        <f>'Zał. 7 do SIWZ'!BM205</f>
        <v>1245.3599999999999</v>
      </c>
      <c r="O207" s="162">
        <f>'Zał. 7 do SIWZ'!BN205</f>
        <v>1531.79</v>
      </c>
    </row>
    <row r="208" spans="1:15" s="23" customFormat="1" ht="21" customHeight="1" x14ac:dyDescent="0.25">
      <c r="A208" s="11">
        <v>200</v>
      </c>
      <c r="B208" s="155"/>
      <c r="C208" s="165">
        <v>4</v>
      </c>
      <c r="D208" s="92"/>
      <c r="E208" s="94" t="s">
        <v>183</v>
      </c>
      <c r="F208" s="143">
        <f t="shared" si="94"/>
        <v>4059000</v>
      </c>
      <c r="G208" s="143">
        <f t="shared" ref="G208:O208" si="95">SUM(G209:G212)</f>
        <v>0</v>
      </c>
      <c r="H208" s="143">
        <f t="shared" si="95"/>
        <v>0</v>
      </c>
      <c r="I208" s="143">
        <f t="shared" si="95"/>
        <v>0</v>
      </c>
      <c r="J208" s="143">
        <f t="shared" si="95"/>
        <v>0</v>
      </c>
      <c r="K208" s="143">
        <f t="shared" si="95"/>
        <v>0</v>
      </c>
      <c r="L208" s="143">
        <f t="shared" si="95"/>
        <v>4059000</v>
      </c>
      <c r="M208" s="143">
        <f t="shared" si="95"/>
        <v>0</v>
      </c>
      <c r="N208" s="144">
        <f t="shared" si="95"/>
        <v>153060.53</v>
      </c>
      <c r="O208" s="166">
        <f t="shared" si="95"/>
        <v>188264.45</v>
      </c>
    </row>
    <row r="209" spans="1:22" s="23" customFormat="1" ht="21" customHeight="1" x14ac:dyDescent="0.25">
      <c r="A209" s="11">
        <v>201</v>
      </c>
      <c r="B209" s="154">
        <v>112</v>
      </c>
      <c r="C209" s="161"/>
      <c r="D209" s="137">
        <v>1</v>
      </c>
      <c r="E209" s="71" t="s">
        <v>184</v>
      </c>
      <c r="F209" s="4">
        <f t="shared" si="94"/>
        <v>1485000</v>
      </c>
      <c r="G209" s="76">
        <f>'Zał. 7 do SIWZ'!Z207</f>
        <v>0</v>
      </c>
      <c r="H209" s="76">
        <f>'Zał. 7 do SIWZ'!AA207</f>
        <v>0</v>
      </c>
      <c r="I209" s="76">
        <f>'Zał. 7 do SIWZ'!AB207</f>
        <v>0</v>
      </c>
      <c r="J209" s="76">
        <f>'Zał. 7 do SIWZ'!AC207</f>
        <v>0</v>
      </c>
      <c r="K209" s="76">
        <f>'Zał. 7 do SIWZ'!AD207</f>
        <v>0</v>
      </c>
      <c r="L209" s="76">
        <f>'Zał. 7 do SIWZ'!AE207</f>
        <v>1485000</v>
      </c>
      <c r="M209" s="76">
        <f>'Zał. 7 do SIWZ'!AF207</f>
        <v>0</v>
      </c>
      <c r="N209" s="138">
        <f>'Zał. 7 do SIWZ'!BM207</f>
        <v>55793.43</v>
      </c>
      <c r="O209" s="162">
        <f>'Zał. 7 do SIWZ'!BN207</f>
        <v>68625.919999999998</v>
      </c>
    </row>
    <row r="210" spans="1:22" s="111" customFormat="1" ht="21" customHeight="1" x14ac:dyDescent="0.25">
      <c r="A210" s="11">
        <v>202</v>
      </c>
      <c r="B210" s="154">
        <v>113</v>
      </c>
      <c r="C210" s="161"/>
      <c r="D210" s="137">
        <v>2</v>
      </c>
      <c r="E210" s="71" t="s">
        <v>186</v>
      </c>
      <c r="F210" s="4">
        <f t="shared" si="94"/>
        <v>660000</v>
      </c>
      <c r="G210" s="76">
        <f>'Zał. 7 do SIWZ'!Z208</f>
        <v>0</v>
      </c>
      <c r="H210" s="76">
        <f>'Zał. 7 do SIWZ'!AA208</f>
        <v>0</v>
      </c>
      <c r="I210" s="76">
        <f>'Zał. 7 do SIWZ'!AB208</f>
        <v>0</v>
      </c>
      <c r="J210" s="76">
        <f>'Zał. 7 do SIWZ'!AC208</f>
        <v>0</v>
      </c>
      <c r="K210" s="76">
        <f>'Zał. 7 do SIWZ'!AD208</f>
        <v>0</v>
      </c>
      <c r="L210" s="76">
        <f>'Zał. 7 do SIWZ'!AE208</f>
        <v>660000</v>
      </c>
      <c r="M210" s="76">
        <f>'Zał. 7 do SIWZ'!AF208</f>
        <v>0</v>
      </c>
      <c r="N210" s="138">
        <f>'Zał. 7 do SIWZ'!BM208</f>
        <v>23898.73</v>
      </c>
      <c r="O210" s="162">
        <f>'Zał. 7 do SIWZ'!BN208</f>
        <v>29395.439999999999</v>
      </c>
    </row>
    <row r="211" spans="1:22" s="23" customFormat="1" ht="21" customHeight="1" x14ac:dyDescent="0.25">
      <c r="A211" s="11">
        <v>203</v>
      </c>
      <c r="B211" s="154">
        <v>114</v>
      </c>
      <c r="C211" s="161"/>
      <c r="D211" s="137">
        <v>3</v>
      </c>
      <c r="E211" s="71" t="s">
        <v>187</v>
      </c>
      <c r="F211" s="4">
        <f t="shared" si="94"/>
        <v>1210000</v>
      </c>
      <c r="G211" s="76">
        <f>'Zał. 7 do SIWZ'!Z209</f>
        <v>0</v>
      </c>
      <c r="H211" s="76">
        <f>'Zał. 7 do SIWZ'!AA209</f>
        <v>0</v>
      </c>
      <c r="I211" s="76">
        <f>'Zał. 7 do SIWZ'!AB209</f>
        <v>0</v>
      </c>
      <c r="J211" s="76">
        <f>'Zał. 7 do SIWZ'!AC209</f>
        <v>0</v>
      </c>
      <c r="K211" s="76">
        <f>'Zał. 7 do SIWZ'!AD209</f>
        <v>0</v>
      </c>
      <c r="L211" s="76">
        <f>'Zał. 7 do SIWZ'!AE209</f>
        <v>1210000</v>
      </c>
      <c r="M211" s="76">
        <f>'Zał. 7 do SIWZ'!AF209</f>
        <v>0</v>
      </c>
      <c r="N211" s="138">
        <f>'Zał. 7 do SIWZ'!BM209</f>
        <v>46087.27</v>
      </c>
      <c r="O211" s="162">
        <f>'Zał. 7 do SIWZ'!BN209</f>
        <v>56687.34</v>
      </c>
    </row>
    <row r="212" spans="1:22" ht="21" customHeight="1" x14ac:dyDescent="0.25">
      <c r="A212" s="11">
        <v>204</v>
      </c>
      <c r="B212" s="154">
        <v>115</v>
      </c>
      <c r="C212" s="161"/>
      <c r="D212" s="137">
        <v>4</v>
      </c>
      <c r="E212" s="71" t="s">
        <v>189</v>
      </c>
      <c r="F212" s="4">
        <f t="shared" si="94"/>
        <v>704000</v>
      </c>
      <c r="G212" s="76">
        <f>'Zał. 7 do SIWZ'!Z210</f>
        <v>0</v>
      </c>
      <c r="H212" s="76">
        <f>'Zał. 7 do SIWZ'!AA210</f>
        <v>0</v>
      </c>
      <c r="I212" s="76">
        <f>'Zał. 7 do SIWZ'!AB210</f>
        <v>0</v>
      </c>
      <c r="J212" s="76">
        <f>'Zał. 7 do SIWZ'!AC210</f>
        <v>0</v>
      </c>
      <c r="K212" s="76">
        <f>'Zał. 7 do SIWZ'!AD210</f>
        <v>0</v>
      </c>
      <c r="L212" s="76">
        <f>'Zał. 7 do SIWZ'!AE210</f>
        <v>704000</v>
      </c>
      <c r="M212" s="76">
        <f>'Zał. 7 do SIWZ'!AF210</f>
        <v>0</v>
      </c>
      <c r="N212" s="138">
        <f>'Zał. 7 do SIWZ'!BM210</f>
        <v>27281.1</v>
      </c>
      <c r="O212" s="162">
        <f>'Zał. 7 do SIWZ'!BN210</f>
        <v>33555.75</v>
      </c>
    </row>
    <row r="213" spans="1:22" s="111" customFormat="1" ht="21" customHeight="1" x14ac:dyDescent="0.25">
      <c r="A213" s="11">
        <v>98</v>
      </c>
      <c r="B213" s="155"/>
      <c r="C213" s="165">
        <v>39</v>
      </c>
      <c r="D213" s="92"/>
      <c r="E213" s="94" t="s">
        <v>287</v>
      </c>
      <c r="F213" s="143">
        <f t="shared" ref="F213:F214" si="96">SUM(G213:M213)</f>
        <v>204000</v>
      </c>
      <c r="G213" s="143">
        <f t="shared" ref="G213:O213" si="97">SUM(G214:G214)</f>
        <v>0</v>
      </c>
      <c r="H213" s="143">
        <f t="shared" si="97"/>
        <v>0</v>
      </c>
      <c r="I213" s="143">
        <f t="shared" si="97"/>
        <v>0</v>
      </c>
      <c r="J213" s="143">
        <f t="shared" si="97"/>
        <v>0</v>
      </c>
      <c r="K213" s="143">
        <f t="shared" si="97"/>
        <v>0</v>
      </c>
      <c r="L213" s="143">
        <f t="shared" si="97"/>
        <v>204000</v>
      </c>
      <c r="M213" s="143">
        <f t="shared" si="97"/>
        <v>0</v>
      </c>
      <c r="N213" s="144">
        <f t="shared" si="97"/>
        <v>11298.38</v>
      </c>
      <c r="O213" s="166">
        <f t="shared" si="97"/>
        <v>13897.01</v>
      </c>
    </row>
    <row r="214" spans="1:22" s="111" customFormat="1" ht="21" customHeight="1" x14ac:dyDescent="0.25">
      <c r="A214" s="11">
        <v>99</v>
      </c>
      <c r="B214" s="154">
        <v>56</v>
      </c>
      <c r="C214" s="161"/>
      <c r="D214" s="137">
        <v>1</v>
      </c>
      <c r="E214" s="71" t="s">
        <v>288</v>
      </c>
      <c r="F214" s="4">
        <f t="shared" si="96"/>
        <v>204000</v>
      </c>
      <c r="G214" s="76">
        <f>'Zał. 7 do SIWZ'!Z212</f>
        <v>0</v>
      </c>
      <c r="H214" s="76">
        <f>'Zał. 7 do SIWZ'!AA212</f>
        <v>0</v>
      </c>
      <c r="I214" s="76">
        <f>'Zał. 7 do SIWZ'!AB212</f>
        <v>0</v>
      </c>
      <c r="J214" s="76">
        <f>'Zał. 7 do SIWZ'!AC212</f>
        <v>0</v>
      </c>
      <c r="K214" s="76">
        <f>'Zał. 7 do SIWZ'!AD212</f>
        <v>0</v>
      </c>
      <c r="L214" s="76">
        <f>'Zał. 7 do SIWZ'!AE212</f>
        <v>204000</v>
      </c>
      <c r="M214" s="76">
        <f>'Zał. 7 do SIWZ'!AF212</f>
        <v>0</v>
      </c>
      <c r="N214" s="138">
        <f>'Zał. 7 do SIWZ'!BM212</f>
        <v>11298.38</v>
      </c>
      <c r="O214" s="162">
        <f>'Zał. 7 do SIWZ'!BN212</f>
        <v>13897.01</v>
      </c>
    </row>
    <row r="215" spans="1:22" s="111" customFormat="1" ht="21" customHeight="1" x14ac:dyDescent="0.25">
      <c r="A215" s="11">
        <v>205</v>
      </c>
      <c r="B215" s="155"/>
      <c r="C215" s="165">
        <v>5</v>
      </c>
      <c r="D215" s="92"/>
      <c r="E215" s="94" t="s">
        <v>294</v>
      </c>
      <c r="F215" s="143">
        <f t="shared" si="94"/>
        <v>1590000</v>
      </c>
      <c r="G215" s="143">
        <f t="shared" ref="G215:O215" si="98">SUM(G216:G221)</f>
        <v>0</v>
      </c>
      <c r="H215" s="143">
        <f t="shared" si="98"/>
        <v>0</v>
      </c>
      <c r="I215" s="143">
        <f t="shared" si="98"/>
        <v>0</v>
      </c>
      <c r="J215" s="143">
        <f t="shared" si="98"/>
        <v>160000</v>
      </c>
      <c r="K215" s="143">
        <f t="shared" si="98"/>
        <v>1111000</v>
      </c>
      <c r="L215" s="143">
        <f t="shared" si="98"/>
        <v>319000</v>
      </c>
      <c r="M215" s="143">
        <f t="shared" si="98"/>
        <v>0</v>
      </c>
      <c r="N215" s="144">
        <f t="shared" si="98"/>
        <v>58990.619999999995</v>
      </c>
      <c r="O215" s="166">
        <f t="shared" si="98"/>
        <v>72558.47</v>
      </c>
    </row>
    <row r="216" spans="1:22" s="111" customFormat="1" ht="21" customHeight="1" x14ac:dyDescent="0.25">
      <c r="A216" s="11">
        <v>206</v>
      </c>
      <c r="B216" s="154">
        <v>116</v>
      </c>
      <c r="C216" s="161"/>
      <c r="D216" s="137">
        <v>1</v>
      </c>
      <c r="E216" s="129" t="s">
        <v>295</v>
      </c>
      <c r="F216" s="4">
        <f t="shared" si="94"/>
        <v>319000</v>
      </c>
      <c r="G216" s="76">
        <f>'Zał. 7 do SIWZ'!Z214</f>
        <v>0</v>
      </c>
      <c r="H216" s="76">
        <f>'Zał. 7 do SIWZ'!AA214</f>
        <v>0</v>
      </c>
      <c r="I216" s="76">
        <f>'Zał. 7 do SIWZ'!AB214</f>
        <v>0</v>
      </c>
      <c r="J216" s="76">
        <f>'Zał. 7 do SIWZ'!AC214</f>
        <v>0</v>
      </c>
      <c r="K216" s="76">
        <f>'Zał. 7 do SIWZ'!AD214</f>
        <v>0</v>
      </c>
      <c r="L216" s="76">
        <f>'Zał. 7 do SIWZ'!AE214</f>
        <v>319000</v>
      </c>
      <c r="M216" s="76">
        <f>'Zał. 7 do SIWZ'!AF214</f>
        <v>0</v>
      </c>
      <c r="N216" s="138">
        <f>'Zał. 7 do SIWZ'!BM214</f>
        <v>12601.47</v>
      </c>
      <c r="O216" s="162">
        <f>'Zał. 7 do SIWZ'!BN214</f>
        <v>15499.81</v>
      </c>
      <c r="P216" s="33"/>
      <c r="Q216" s="33"/>
      <c r="R216" s="33"/>
      <c r="S216" s="33"/>
      <c r="T216" s="33"/>
      <c r="U216" s="33"/>
      <c r="V216" s="33"/>
    </row>
    <row r="217" spans="1:22" s="111" customFormat="1" ht="21" customHeight="1" x14ac:dyDescent="0.25">
      <c r="A217" s="11">
        <v>207</v>
      </c>
      <c r="B217" s="154">
        <v>117</v>
      </c>
      <c r="C217" s="161"/>
      <c r="D217" s="137">
        <v>2</v>
      </c>
      <c r="E217" s="129" t="s">
        <v>298</v>
      </c>
      <c r="F217" s="4">
        <f t="shared" si="94"/>
        <v>374000</v>
      </c>
      <c r="G217" s="76">
        <f>'Zał. 7 do SIWZ'!Z215</f>
        <v>0</v>
      </c>
      <c r="H217" s="76">
        <f>'Zał. 7 do SIWZ'!AA215</f>
        <v>0</v>
      </c>
      <c r="I217" s="76">
        <f>'Zał. 7 do SIWZ'!AB215</f>
        <v>0</v>
      </c>
      <c r="J217" s="76">
        <f>'Zał. 7 do SIWZ'!AC215</f>
        <v>0</v>
      </c>
      <c r="K217" s="76">
        <f>'Zał. 7 do SIWZ'!AD215</f>
        <v>374000</v>
      </c>
      <c r="L217" s="76">
        <f>'Zał. 7 do SIWZ'!AE215</f>
        <v>0</v>
      </c>
      <c r="M217" s="76">
        <f>'Zał. 7 do SIWZ'!AF215</f>
        <v>0</v>
      </c>
      <c r="N217" s="138">
        <f>'Zał. 7 do SIWZ'!BM215</f>
        <v>13488.46</v>
      </c>
      <c r="O217" s="162">
        <f>'Zał. 7 do SIWZ'!BN215</f>
        <v>16590.810000000001</v>
      </c>
    </row>
    <row r="218" spans="1:22" s="111" customFormat="1" ht="21" customHeight="1" x14ac:dyDescent="0.25">
      <c r="A218" s="11">
        <v>208</v>
      </c>
      <c r="B218" s="154">
        <v>118</v>
      </c>
      <c r="C218" s="161"/>
      <c r="D218" s="137">
        <v>3</v>
      </c>
      <c r="E218" s="129" t="s">
        <v>298</v>
      </c>
      <c r="F218" s="4">
        <f t="shared" si="94"/>
        <v>72000</v>
      </c>
      <c r="G218" s="76">
        <f>'Zał. 7 do SIWZ'!Z216</f>
        <v>0</v>
      </c>
      <c r="H218" s="76">
        <f>'Zał. 7 do SIWZ'!AA216</f>
        <v>0</v>
      </c>
      <c r="I218" s="76">
        <f>'Zał. 7 do SIWZ'!AB216</f>
        <v>0</v>
      </c>
      <c r="J218" s="76">
        <f>'Zał. 7 do SIWZ'!AC216</f>
        <v>72000</v>
      </c>
      <c r="K218" s="76">
        <f>'Zał. 7 do SIWZ'!AD216</f>
        <v>0</v>
      </c>
      <c r="L218" s="76">
        <f>'Zał. 7 do SIWZ'!AE216</f>
        <v>0</v>
      </c>
      <c r="M218" s="76">
        <f>'Zał. 7 do SIWZ'!AF216</f>
        <v>0</v>
      </c>
      <c r="N218" s="138">
        <f>'Zał. 7 do SIWZ'!BM216</f>
        <v>2845.92</v>
      </c>
      <c r="O218" s="162">
        <f>'Zał. 7 do SIWZ'!BN216</f>
        <v>3500.48</v>
      </c>
      <c r="P218" s="33"/>
      <c r="Q218" s="33"/>
      <c r="R218" s="33"/>
      <c r="S218" s="33"/>
      <c r="T218" s="33"/>
      <c r="U218" s="33"/>
      <c r="V218" s="33"/>
    </row>
    <row r="219" spans="1:22" s="111" customFormat="1" ht="21" customHeight="1" x14ac:dyDescent="0.25">
      <c r="A219" s="11">
        <v>209</v>
      </c>
      <c r="B219" s="154">
        <v>119</v>
      </c>
      <c r="C219" s="161"/>
      <c r="D219" s="137">
        <v>4</v>
      </c>
      <c r="E219" s="129" t="s">
        <v>298</v>
      </c>
      <c r="F219" s="4">
        <f t="shared" si="94"/>
        <v>264000</v>
      </c>
      <c r="G219" s="76">
        <f>'Zał. 7 do SIWZ'!Z217</f>
        <v>0</v>
      </c>
      <c r="H219" s="76">
        <f>'Zał. 7 do SIWZ'!AA217</f>
        <v>0</v>
      </c>
      <c r="I219" s="76">
        <f>'Zał. 7 do SIWZ'!AB217</f>
        <v>0</v>
      </c>
      <c r="J219" s="76">
        <f>'Zał. 7 do SIWZ'!AC217</f>
        <v>0</v>
      </c>
      <c r="K219" s="76">
        <f>'Zał. 7 do SIWZ'!AD217</f>
        <v>264000</v>
      </c>
      <c r="L219" s="76">
        <f>'Zał. 7 do SIWZ'!AE217</f>
        <v>0</v>
      </c>
      <c r="M219" s="76">
        <f>'Zał. 7 do SIWZ'!AF217</f>
        <v>0</v>
      </c>
      <c r="N219" s="138">
        <f>'Zał. 7 do SIWZ'!BM217</f>
        <v>10050.959999999999</v>
      </c>
      <c r="O219" s="162">
        <f>'Zał. 7 do SIWZ'!BN217</f>
        <v>12362.68</v>
      </c>
    </row>
    <row r="220" spans="1:22" s="23" customFormat="1" ht="21.75" customHeight="1" x14ac:dyDescent="0.25">
      <c r="A220" s="11">
        <v>210</v>
      </c>
      <c r="B220" s="154">
        <v>120</v>
      </c>
      <c r="C220" s="161"/>
      <c r="D220" s="137">
        <v>5</v>
      </c>
      <c r="E220" s="132" t="s">
        <v>304</v>
      </c>
      <c r="F220" s="4">
        <f t="shared" si="94"/>
        <v>88000</v>
      </c>
      <c r="G220" s="76">
        <f>'Zał. 7 do SIWZ'!Z218</f>
        <v>0</v>
      </c>
      <c r="H220" s="76">
        <f>'Zał. 7 do SIWZ'!AA218</f>
        <v>0</v>
      </c>
      <c r="I220" s="76">
        <f>'Zał. 7 do SIWZ'!AB218</f>
        <v>0</v>
      </c>
      <c r="J220" s="76">
        <f>'Zał. 7 do SIWZ'!AC218</f>
        <v>88000</v>
      </c>
      <c r="K220" s="76">
        <f>'Zał. 7 do SIWZ'!AD218</f>
        <v>0</v>
      </c>
      <c r="L220" s="76">
        <f>'Zał. 7 do SIWZ'!AE218</f>
        <v>0</v>
      </c>
      <c r="M220" s="76">
        <f>'Zał. 7 do SIWZ'!AF218</f>
        <v>0</v>
      </c>
      <c r="N220" s="138">
        <f>'Zał. 7 do SIWZ'!BM218</f>
        <v>3421.6</v>
      </c>
      <c r="O220" s="162">
        <f>'Zał. 7 do SIWZ'!BN218</f>
        <v>4208.57</v>
      </c>
      <c r="P220" s="33"/>
      <c r="Q220" s="33"/>
      <c r="R220" s="33"/>
      <c r="S220" s="33"/>
      <c r="T220" s="33"/>
      <c r="U220" s="33"/>
      <c r="V220" s="33"/>
    </row>
    <row r="221" spans="1:22" ht="21" customHeight="1" thickBot="1" x14ac:dyDescent="0.3">
      <c r="A221" s="11">
        <v>211</v>
      </c>
      <c r="B221" s="154">
        <v>121</v>
      </c>
      <c r="C221" s="167"/>
      <c r="D221" s="168">
        <v>6</v>
      </c>
      <c r="E221" s="169" t="s">
        <v>298</v>
      </c>
      <c r="F221" s="170">
        <f t="shared" si="94"/>
        <v>473000</v>
      </c>
      <c r="G221" s="171">
        <f>'Zał. 7 do SIWZ'!Z219</f>
        <v>0</v>
      </c>
      <c r="H221" s="171">
        <f>'Zał. 7 do SIWZ'!AA219</f>
        <v>0</v>
      </c>
      <c r="I221" s="171">
        <f>'Zał. 7 do SIWZ'!AB219</f>
        <v>0</v>
      </c>
      <c r="J221" s="171">
        <f>'Zał. 7 do SIWZ'!AC219</f>
        <v>0</v>
      </c>
      <c r="K221" s="171">
        <f>'Zał. 7 do SIWZ'!AD219</f>
        <v>473000</v>
      </c>
      <c r="L221" s="171">
        <f>'Zał. 7 do SIWZ'!AE219</f>
        <v>0</v>
      </c>
      <c r="M221" s="171">
        <f>'Zał. 7 do SIWZ'!AF219</f>
        <v>0</v>
      </c>
      <c r="N221" s="172">
        <f>'Zał. 7 do SIWZ'!BM219</f>
        <v>16582.21</v>
      </c>
      <c r="O221" s="173">
        <f>'Zał. 7 do SIWZ'!BN219</f>
        <v>20396.12</v>
      </c>
      <c r="P221" s="111"/>
      <c r="Q221" s="111"/>
      <c r="R221" s="111"/>
      <c r="S221" s="111"/>
      <c r="T221" s="111"/>
      <c r="U221" s="111"/>
      <c r="V221" s="111"/>
    </row>
  </sheetData>
  <sheetProtection selectLockedCells="1" selectUnlockedCells="1"/>
  <mergeCells count="7">
    <mergeCell ref="C4:C6"/>
    <mergeCell ref="G4:M4"/>
    <mergeCell ref="N4:N5"/>
    <mergeCell ref="O4:O5"/>
    <mergeCell ref="F4:F5"/>
    <mergeCell ref="E4:E6"/>
    <mergeCell ref="D4:D6"/>
  </mergeCells>
  <phoneticPr fontId="1" type="noConversion"/>
  <printOptions horizontalCentered="1"/>
  <pageMargins left="0.39370078740157483" right="0.31496062992125984" top="0.81" bottom="0.61" header="0.51181102362204722" footer="0.51181102362204722"/>
  <pageSetup paperSize="9" scale="53" fitToHeight="4" orientation="portrait" r:id="rId1"/>
  <headerFooter alignWithMargins="0">
    <oddHeader>&amp;CPrzetarg nieograniczony na kompleksową dostawę obejmującą zakup i świadczenie usługi dystrybucji paliwa gazowego dla Wydziału Nadzoru i Administracji Urzędu Miasta Częstochowy oraz 86 jednostek organizacyjnych i spółek Gminy Miasta Częstochowy.</oddHeader>
  </headerFooter>
  <rowBreaks count="3" manualBreakCount="3">
    <brk id="70" min="2" max="14" man="1"/>
    <brk id="132" min="2" max="14" man="1"/>
    <brk id="195" min="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17</vt:i4>
      </vt:variant>
    </vt:vector>
  </HeadingPairs>
  <TitlesOfParts>
    <vt:vector size="20" baseType="lpstr">
      <vt:lpstr>Ceny</vt:lpstr>
      <vt:lpstr>Zał. 7 do SIWZ</vt:lpstr>
      <vt:lpstr>Zał. A</vt:lpstr>
      <vt:lpstr>Excel_BuiltIn_Print_Titles_1_1_1</vt:lpstr>
      <vt:lpstr>Excel_BuiltIn_Print_Titles_1_1_1_1</vt:lpstr>
      <vt:lpstr>Excel_BuiltIn_Print_Titles_1_1_1_1_1</vt:lpstr>
      <vt:lpstr>Excel_BuiltIn_Print_Titles_1_1_1_1_1_1_1</vt:lpstr>
      <vt:lpstr>Excel_BuiltIn_Print_Titles_1_1_1_1_1_1_1_1_1</vt:lpstr>
      <vt:lpstr>Excel_BuiltIn_Print_Titles_1_1_1_1_1_1_1_1_1_1</vt:lpstr>
      <vt:lpstr>Excel_BuiltIn_Print_Titles_1_1_1_1_1_1_1_1_1_1_1_1_1_1_1_1_1_1</vt:lpstr>
      <vt:lpstr>Excel_BuiltIn_Print_Titles_1_1_1_1_1_1_1_1_1_1_1_1_1_1_1_1_1_1_1_1</vt:lpstr>
      <vt:lpstr>Excel_BuiltIn_Print_Titles_1_1_1_1_1_1_1_1_1_1_1_1_1_1_1_1_1_1_1_1_1</vt:lpstr>
      <vt:lpstr>Excel_BuiltIn_Print_Titles_1_1_1_1_1_1_1_1_1_1_1_1_1_1_1_1_1_1_1_1_1_1</vt:lpstr>
      <vt:lpstr>Excel_BuiltIn_Print_Titles_1_1_1_1_1_1_1_1_1_1_1_1_1_1_1_1_1_1_1_1_1_1_1</vt:lpstr>
      <vt:lpstr>Excel_BuiltIn_Print_Titles_1_1_1_1_1_1_1_1_1_1_1_1_1_1_1_1_1_1_1_1_1_1_1_1</vt:lpstr>
      <vt:lpstr>Ceny!Obszar_wydruku</vt:lpstr>
      <vt:lpstr>'Zał. 7 do SIWZ'!Obszar_wydruku</vt:lpstr>
      <vt:lpstr>'Zał. A'!Obszar_wydruku</vt:lpstr>
      <vt:lpstr>'Zał. 7 do SIWZ'!Tytuły_wydruku</vt:lpstr>
      <vt:lpstr>'Zał. 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mkaminska</cp:lastModifiedBy>
  <cp:lastPrinted>2018-05-02T09:14:34Z</cp:lastPrinted>
  <dcterms:created xsi:type="dcterms:W3CDTF">2018-04-03T06:53:16Z</dcterms:created>
  <dcterms:modified xsi:type="dcterms:W3CDTF">2020-06-16T06:02:48Z</dcterms:modified>
</cp:coreProperties>
</file>